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Projets\01.Projets\10-19_MENA\13_Jordanie\2017\13_DBI_91D_MADAD_WASH\PP\T_E_13DBI_AHR_Households\1.Publication\English\"/>
    </mc:Choice>
  </mc:AlternateContent>
  <bookViews>
    <workbookView xWindow="0" yWindow="0" windowWidth="20490" windowHeight="6855"/>
  </bookViews>
  <sheets>
    <sheet name="English" sheetId="6" r:id="rId1"/>
    <sheet name="Arabic" sheetId="1" r:id="rId2"/>
    <sheet name="Sheet1" sheetId="7" r:id="rId3"/>
  </sheets>
  <definedNames>
    <definedName name="_xlnm.Print_Area" localSheetId="1">Arabic!$A$1:$H$53</definedName>
    <definedName name="_xlnm.Print_Area" localSheetId="0">English!$A$1:$N$73</definedName>
  </definedNames>
  <calcPr calcId="152511"/>
</workbook>
</file>

<file path=xl/calcChain.xml><?xml version="1.0" encoding="utf-8"?>
<calcChain xmlns="http://schemas.openxmlformats.org/spreadsheetml/2006/main">
  <c r="G25" i="6" l="1"/>
  <c r="G41" i="6"/>
  <c r="G30" i="6"/>
  <c r="G28" i="6"/>
  <c r="G27" i="6"/>
  <c r="G22" i="6"/>
  <c r="G20" i="6"/>
  <c r="G19" i="6"/>
  <c r="G17" i="6"/>
  <c r="G16" i="6"/>
  <c r="G15" i="6"/>
  <c r="G10" i="7" l="1"/>
  <c r="C10" i="7" s="1"/>
  <c r="G13" i="7"/>
  <c r="C13" i="7" s="1"/>
  <c r="G15" i="7"/>
  <c r="C15" i="7" s="1"/>
  <c r="G16" i="7"/>
  <c r="C16" i="7" s="1"/>
  <c r="G18" i="7"/>
  <c r="C18" i="7" s="1"/>
  <c r="G21" i="7"/>
  <c r="C21" i="7" s="1"/>
  <c r="G23" i="7"/>
  <c r="C23" i="7" s="1"/>
  <c r="G24" i="7"/>
  <c r="C24" i="7" s="1"/>
  <c r="G27" i="7"/>
  <c r="C27" i="7" s="1"/>
  <c r="G28" i="7"/>
  <c r="C28" i="7" s="1"/>
  <c r="G31" i="7"/>
  <c r="C31" i="7" s="1"/>
  <c r="G32" i="7"/>
  <c r="C32" i="7" s="1"/>
  <c r="G34" i="7"/>
  <c r="C34" i="7" s="1"/>
  <c r="G35" i="7"/>
  <c r="C35" i="7" s="1"/>
  <c r="G46" i="7"/>
  <c r="C46" i="7" s="1"/>
  <c r="G49" i="7"/>
  <c r="C49" i="7" s="1"/>
  <c r="E10" i="7"/>
  <c r="A10" i="7" s="1"/>
  <c r="E13" i="7"/>
  <c r="A13" i="7" s="1"/>
  <c r="E15" i="7"/>
  <c r="A15" i="7" s="1"/>
  <c r="E16" i="7"/>
  <c r="A16" i="7" s="1"/>
  <c r="E18" i="7"/>
  <c r="A18" i="7" s="1"/>
  <c r="E21" i="7"/>
  <c r="A21" i="7" s="1"/>
  <c r="E23" i="7"/>
  <c r="A23" i="7" s="1"/>
  <c r="E24" i="7"/>
  <c r="A24" i="7" s="1"/>
  <c r="E27" i="7"/>
  <c r="A27" i="7" s="1"/>
  <c r="E28" i="7"/>
  <c r="A28" i="7" s="1"/>
  <c r="E31" i="7"/>
  <c r="A31" i="7" s="1"/>
  <c r="E32" i="7"/>
  <c r="A32" i="7" s="1"/>
  <c r="E34" i="7"/>
  <c r="A34" i="7" s="1"/>
  <c r="E35" i="7"/>
  <c r="A35" i="7" s="1"/>
  <c r="E46" i="7"/>
  <c r="A46" i="7" s="1"/>
  <c r="E49" i="7"/>
  <c r="A49" i="7" s="1"/>
  <c r="F51" i="7"/>
  <c r="E51" i="7" s="1"/>
  <c r="A51" i="7" s="1"/>
  <c r="F50" i="7"/>
  <c r="G50" i="7" s="1"/>
  <c r="C50" i="7" s="1"/>
  <c r="F48" i="7"/>
  <c r="G48" i="7" s="1"/>
  <c r="C48" i="7" s="1"/>
  <c r="F47" i="7"/>
  <c r="E47" i="7" s="1"/>
  <c r="A47" i="7" s="1"/>
  <c r="F45" i="7"/>
  <c r="G45" i="7" s="1"/>
  <c r="C45" i="7" s="1"/>
  <c r="F44" i="7"/>
  <c r="G44" i="7" s="1"/>
  <c r="C44" i="7" s="1"/>
  <c r="F43" i="7"/>
  <c r="G43" i="7" s="1"/>
  <c r="C43" i="7" s="1"/>
  <c r="F42" i="7"/>
  <c r="E42" i="7" s="1"/>
  <c r="A42" i="7" s="1"/>
  <c r="F41" i="7"/>
  <c r="G41" i="7" s="1"/>
  <c r="C41" i="7" s="1"/>
  <c r="F40" i="7"/>
  <c r="G40" i="7" s="1"/>
  <c r="C40" i="7" s="1"/>
  <c r="F39" i="7"/>
  <c r="G39" i="7" s="1"/>
  <c r="C39" i="7" s="1"/>
  <c r="F38" i="7"/>
  <c r="G38" i="7" s="1"/>
  <c r="C38" i="7" s="1"/>
  <c r="F37" i="7"/>
  <c r="G37" i="7" s="1"/>
  <c r="C37" i="7" s="1"/>
  <c r="F36" i="7"/>
  <c r="G36" i="7" s="1"/>
  <c r="C36" i="7" s="1"/>
  <c r="F33" i="7"/>
  <c r="G33" i="7" s="1"/>
  <c r="C33" i="7" s="1"/>
  <c r="F30" i="7"/>
  <c r="G30" i="7" s="1"/>
  <c r="C30" i="7" s="1"/>
  <c r="F29" i="7"/>
  <c r="G29" i="7" s="1"/>
  <c r="C29" i="7" s="1"/>
  <c r="F26" i="7"/>
  <c r="G26" i="7" s="1"/>
  <c r="C26" i="7" s="1"/>
  <c r="F25" i="7"/>
  <c r="E25" i="7" s="1"/>
  <c r="A25" i="7" s="1"/>
  <c r="F22" i="7"/>
  <c r="G22" i="7" s="1"/>
  <c r="C22" i="7" s="1"/>
  <c r="F20" i="7"/>
  <c r="G20" i="7" s="1"/>
  <c r="C20" i="7" s="1"/>
  <c r="F19" i="7"/>
  <c r="G19" i="7" s="1"/>
  <c r="C19" i="7" s="1"/>
  <c r="F17" i="7"/>
  <c r="G17" i="7" s="1"/>
  <c r="C17" i="7" s="1"/>
  <c r="F14" i="7"/>
  <c r="G14" i="7" s="1"/>
  <c r="C14" i="7" s="1"/>
  <c r="F12" i="7"/>
  <c r="G12" i="7" s="1"/>
  <c r="C12" i="7" s="1"/>
  <c r="F11" i="7"/>
  <c r="G11" i="7" s="1"/>
  <c r="C11" i="7" s="1"/>
  <c r="F9" i="7"/>
  <c r="G9" i="7" s="1"/>
  <c r="C9" i="7" s="1"/>
  <c r="F8" i="7"/>
  <c r="G8" i="7" s="1"/>
  <c r="C8" i="7" s="1"/>
  <c r="F7" i="7"/>
  <c r="E7" i="7" s="1"/>
  <c r="A7" i="7" s="1"/>
  <c r="G51" i="7" l="1"/>
  <c r="C51" i="7" s="1"/>
  <c r="E38" i="7"/>
  <c r="A38" i="7" s="1"/>
  <c r="G47" i="7"/>
  <c r="C47" i="7" s="1"/>
  <c r="E30" i="7"/>
  <c r="A30" i="7" s="1"/>
  <c r="E22" i="7"/>
  <c r="A22" i="7" s="1"/>
  <c r="G42" i="7"/>
  <c r="C42" i="7" s="1"/>
  <c r="E14" i="7"/>
  <c r="A14" i="7" s="1"/>
  <c r="G25" i="7"/>
  <c r="C25" i="7" s="1"/>
  <c r="E39" i="7"/>
  <c r="A39" i="7" s="1"/>
  <c r="E33" i="7"/>
  <c r="A33" i="7" s="1"/>
  <c r="E17" i="7"/>
  <c r="A17" i="7" s="1"/>
  <c r="E43" i="7"/>
  <c r="A43" i="7" s="1"/>
  <c r="E9" i="7"/>
  <c r="A9" i="7" s="1"/>
  <c r="E19" i="7"/>
  <c r="A19" i="7" s="1"/>
  <c r="E11" i="7"/>
  <c r="A11" i="7" s="1"/>
  <c r="E50" i="7"/>
  <c r="A50" i="7" s="1"/>
  <c r="E26" i="7"/>
  <c r="A26" i="7" s="1"/>
  <c r="G7" i="7"/>
  <c r="C7" i="7" s="1"/>
  <c r="E45" i="7"/>
  <c r="A45" i="7" s="1"/>
  <c r="E41" i="7"/>
  <c r="A41" i="7" s="1"/>
  <c r="E37" i="7"/>
  <c r="A37" i="7" s="1"/>
  <c r="E29" i="7"/>
  <c r="A29" i="7" s="1"/>
  <c r="E48" i="7"/>
  <c r="A48" i="7" s="1"/>
  <c r="E44" i="7"/>
  <c r="A44" i="7" s="1"/>
  <c r="E40" i="7"/>
  <c r="A40" i="7" s="1"/>
  <c r="E36" i="7"/>
  <c r="A36" i="7" s="1"/>
  <c r="E20" i="7"/>
  <c r="A20" i="7" s="1"/>
  <c r="E12" i="7"/>
  <c r="A12" i="7" s="1"/>
  <c r="E8" i="7"/>
  <c r="A8" i="7" s="1"/>
  <c r="H51" i="7"/>
  <c r="H50" i="7"/>
  <c r="H48" i="7"/>
  <c r="H47" i="7"/>
  <c r="H45" i="7"/>
  <c r="H44" i="7"/>
  <c r="H43" i="7"/>
  <c r="H42" i="7"/>
  <c r="H41" i="7"/>
  <c r="H40" i="7"/>
  <c r="H39" i="7"/>
  <c r="H38" i="7"/>
  <c r="H37" i="7"/>
  <c r="H36" i="7"/>
  <c r="H33" i="7"/>
  <c r="H30" i="7"/>
  <c r="H29" i="7"/>
  <c r="H26" i="7"/>
  <c r="H25" i="7"/>
  <c r="H22" i="7"/>
  <c r="H20" i="7"/>
  <c r="H19" i="7"/>
  <c r="H17" i="7"/>
  <c r="H14" i="7"/>
  <c r="H12" i="7"/>
  <c r="H11" i="7"/>
  <c r="H9" i="7"/>
  <c r="H8" i="7"/>
  <c r="H7" i="7"/>
  <c r="A52" i="7" l="1"/>
  <c r="A53" i="7" s="1"/>
  <c r="C52" i="7"/>
  <c r="C53" i="7" s="1"/>
  <c r="C54" i="7" s="1"/>
  <c r="B12" i="7"/>
  <c r="B41" i="7"/>
  <c r="B7" i="7"/>
  <c r="B8" i="7"/>
  <c r="B9" i="7"/>
  <c r="B11" i="7"/>
  <c r="B14" i="7"/>
  <c r="B17" i="7"/>
  <c r="B19" i="7"/>
  <c r="B20" i="7"/>
  <c r="B22" i="7"/>
  <c r="B25" i="7"/>
  <c r="B26" i="7"/>
  <c r="B29" i="7"/>
  <c r="B30" i="7"/>
  <c r="B33" i="7"/>
  <c r="B36" i="7"/>
  <c r="B37" i="7"/>
  <c r="B38" i="7"/>
  <c r="B39" i="7"/>
  <c r="B40" i="7"/>
  <c r="B42" i="7"/>
  <c r="B43" i="7"/>
  <c r="B44" i="7"/>
  <c r="B45" i="7"/>
  <c r="B47" i="7"/>
  <c r="B48" i="7"/>
  <c r="B50" i="7"/>
  <c r="B51" i="7"/>
  <c r="B52" i="7" l="1"/>
  <c r="B53" i="7" s="1"/>
  <c r="B54" i="7" s="1"/>
  <c r="A54" i="7" l="1"/>
</calcChain>
</file>

<file path=xl/sharedStrings.xml><?xml version="1.0" encoding="utf-8"?>
<sst xmlns="http://schemas.openxmlformats.org/spreadsheetml/2006/main" count="310" uniqueCount="171">
  <si>
    <t>Item</t>
  </si>
  <si>
    <t>Description</t>
  </si>
  <si>
    <t>Unit</t>
  </si>
  <si>
    <t>A</t>
  </si>
  <si>
    <t>I</t>
  </si>
  <si>
    <t>M</t>
  </si>
  <si>
    <t>B</t>
  </si>
  <si>
    <t>C</t>
  </si>
  <si>
    <t>No.</t>
  </si>
  <si>
    <t>E</t>
  </si>
  <si>
    <t>F</t>
  </si>
  <si>
    <t>UPVC pipes</t>
  </si>
  <si>
    <t>ø 50mm</t>
  </si>
  <si>
    <t>ø 75mm</t>
  </si>
  <si>
    <t>L.M</t>
  </si>
  <si>
    <t>G</t>
  </si>
  <si>
    <t>Floor clean out</t>
  </si>
  <si>
    <t>K</t>
  </si>
  <si>
    <t>L</t>
  </si>
  <si>
    <t>ø 16mm (External Dia.)</t>
  </si>
  <si>
    <t>J</t>
  </si>
  <si>
    <t>O</t>
  </si>
  <si>
    <t>R</t>
  </si>
  <si>
    <t xml:space="preserve">Electrical water heater </t>
  </si>
  <si>
    <t>DOMESTIC WATER SYSTEM</t>
  </si>
  <si>
    <t xml:space="preserve">ø 20mm (External Dia.) </t>
  </si>
  <si>
    <t xml:space="preserve">ø16mm (External Dia.) </t>
  </si>
  <si>
    <t>Water Tank</t>
  </si>
  <si>
    <t>Domestic Cold Water Pump</t>
  </si>
  <si>
    <t>DRAINAGE, VENT AND RAIN WATER SYSTEM</t>
  </si>
  <si>
    <t>ø 100mm</t>
  </si>
  <si>
    <t>Manholes: (Local Made)</t>
  </si>
  <si>
    <t>MH: Size 60 X 60 cm.</t>
  </si>
  <si>
    <t>T</t>
  </si>
  <si>
    <t>Capacity: 1m³</t>
  </si>
  <si>
    <t>U</t>
  </si>
  <si>
    <t>W</t>
  </si>
  <si>
    <t>X</t>
  </si>
  <si>
    <t>Y</t>
  </si>
  <si>
    <t>Z</t>
  </si>
  <si>
    <t>AA</t>
  </si>
  <si>
    <t>Doors</t>
  </si>
  <si>
    <t>M²</t>
  </si>
  <si>
    <t>Sanitary Fixtures</t>
  </si>
  <si>
    <t>Hand spray</t>
  </si>
  <si>
    <t>Arabic type WC</t>
  </si>
  <si>
    <t>Ceramic sink</t>
  </si>
  <si>
    <t>D</t>
  </si>
  <si>
    <t>N</t>
  </si>
  <si>
    <t>S</t>
  </si>
  <si>
    <t>Beneficiary code:</t>
  </si>
  <si>
    <t>Name:</t>
  </si>
  <si>
    <t>GPS:</t>
  </si>
  <si>
    <t>Mobile:</t>
  </si>
  <si>
    <t>Exact Address:</t>
  </si>
  <si>
    <t>Neighborhood:</t>
  </si>
  <si>
    <t xml:space="preserve">Date:                   /               /            </t>
  </si>
  <si>
    <t xml:space="preserve">Governorate:    </t>
  </si>
  <si>
    <t>BOQ</t>
  </si>
  <si>
    <t>For ACTED staff</t>
  </si>
  <si>
    <t>For Beneficiary</t>
  </si>
  <si>
    <t>Signature:</t>
  </si>
  <si>
    <t>Shower mixer and head</t>
  </si>
  <si>
    <t>Supply, install, test and maintain UPVC drainage for minimum pressure 6 bar, including elbows, tees, reducers, clean outs, sleeves, supports and all other fittings and accessories for complete installation.</t>
  </si>
  <si>
    <t>Install electrical motor pump set consisting of 1  pump for domestic water (220 v, 50 Hz and 1/5 Hp), assembled with valves, connections, controls etc.</t>
  </si>
  <si>
    <t>Exhaust Air Fan</t>
  </si>
  <si>
    <t>Supply, install, test and maintain Window air fan, with electrical connection and all other accessories needed to complete work.</t>
  </si>
  <si>
    <t xml:space="preserve">EXF- (220 v, 50 Hz) </t>
  </si>
  <si>
    <t>Supply, install, test and maintain UPVC floor clean outs and UPVC floor drains with plastic covers, including all fittings, accessories and tools needed for complete installation.</t>
  </si>
  <si>
    <t>Supply, install, test and maintain domestic electric storage water heater. The water tank shall be insulated and including safety valve, thermostat, high temperature flexible connections, valves and all fittings and accessories needed for complete installation.</t>
  </si>
  <si>
    <t>Western type WC with cistern</t>
  </si>
  <si>
    <t>Fabricate, Supply and Install Steel Doors Including Steel Frames, Complete with all Necessary Fixing Accessories, Paint, Installation of Ironmongery and Directed by the Engineer.</t>
  </si>
  <si>
    <t>Fabricate, Supply and Install wooden doors with veneer finish on both sides painted in terracotta. Price shall include Frame, Sub-Frame, Architrave's, Complete with all Necessary Fixing Accessories, Paint, Ironmongery.</t>
  </si>
  <si>
    <t>Single Source tap</t>
  </si>
  <si>
    <t>Mixer water tap</t>
  </si>
  <si>
    <t>stainless steel Sink Single bowl</t>
  </si>
  <si>
    <t>stainless steel Sink Double bowl</t>
  </si>
  <si>
    <t xml:space="preserve">Supply, install, test and maintain UPVC for domestic cold water supply (run on roof and shafts), including fittings, joints, tees, elbows, reducers, hangers and all accessories needed for complete installation. </t>
  </si>
  <si>
    <t>Install, test and maintain white plastic cylindrical tank 2 layers food class, complete with hinged cover, two valves, over flow, vent pipe and include all accessories needed for complete work.</t>
  </si>
  <si>
    <t>Q</t>
  </si>
  <si>
    <t>V</t>
  </si>
  <si>
    <t>Flexable drainge hose</t>
  </si>
  <si>
    <r>
      <rPr>
        <b/>
        <sz val="9"/>
        <color theme="1"/>
        <rFont val="Arial"/>
        <family val="2"/>
      </rPr>
      <t>Site plan</t>
    </r>
    <r>
      <rPr>
        <sz val="9"/>
        <color theme="1"/>
        <rFont val="Arial"/>
        <family val="2"/>
      </rPr>
      <t xml:space="preserve">
Exact Location of all items that need to be installed in this household (Sketchs, maps and any other additional information)</t>
    </r>
  </si>
  <si>
    <t xml:space="preserve">Steel stand for 1 m³ tank </t>
  </si>
  <si>
    <t xml:space="preserve">Floor drain (Floor Traps) نقطة صرف صحي مع رداد  </t>
  </si>
  <si>
    <t>Electrical water heater (50L, 220 V, 50 Hz)</t>
  </si>
  <si>
    <t>Install, test and maintain domestic water flexible pipes from water source to sanitary fixtures, complete with all fittings and accessories, necessary to complete the work.</t>
  </si>
  <si>
    <t>Capacity: 2m³</t>
  </si>
  <si>
    <t xml:space="preserve">Steel stand for 2 m³ tank </t>
  </si>
  <si>
    <t>H</t>
  </si>
  <si>
    <t>AB</t>
  </si>
  <si>
    <t>Supply and Install, test and maintain plumbing fixtures units and mixers. Contractor must supply, install, test and maintain all accessories needed for sanitary ware installation such as: bottle and P-traps, brackets, adapters, angle valves, flexible connections and all accessories necessary to complete the work.</t>
  </si>
  <si>
    <t>جدول الكميات</t>
  </si>
  <si>
    <t>الوصف</t>
  </si>
  <si>
    <t>الكمية</t>
  </si>
  <si>
    <t>الوحدة</t>
  </si>
  <si>
    <t>م.ط</t>
  </si>
  <si>
    <t>عدد</t>
  </si>
  <si>
    <r>
      <t>م</t>
    </r>
    <r>
      <rPr>
        <sz val="9"/>
        <color theme="1"/>
        <rFont val="Calibri"/>
        <family val="2"/>
      </rPr>
      <t>²</t>
    </r>
  </si>
  <si>
    <t>البند</t>
  </si>
  <si>
    <t>الابواب</t>
  </si>
  <si>
    <t>تنك ماء</t>
  </si>
  <si>
    <t>مرحاض عربي</t>
  </si>
  <si>
    <t>مرحاض غربي</t>
  </si>
  <si>
    <t>السخان الكهربائي</t>
  </si>
  <si>
    <t>سخان كهربائي (50L, 220 V, 50 Hz)</t>
  </si>
  <si>
    <t>أعمال الصرف الصحي</t>
  </si>
  <si>
    <t>مواسير الصرف الصحي</t>
  </si>
  <si>
    <t>قطر 50 مم</t>
  </si>
  <si>
    <t>قطر 100 مم</t>
  </si>
  <si>
    <t>قطر 75 مم</t>
  </si>
  <si>
    <t>المناهل</t>
  </si>
  <si>
    <t>منهل قياس 60*60 سم</t>
  </si>
  <si>
    <t>مصرف ارضي قياس 15*15 سم</t>
  </si>
  <si>
    <t>نقطة تنظيف ارضية قياس 15*15 سم</t>
  </si>
  <si>
    <t>صنبور مياه ذو مصدر واحد</t>
  </si>
  <si>
    <r>
      <t>تنك سعة 1 م</t>
    </r>
    <r>
      <rPr>
        <sz val="9"/>
        <color theme="1"/>
        <rFont val="Calibri"/>
        <family val="2"/>
      </rPr>
      <t>³</t>
    </r>
  </si>
  <si>
    <t>تنك سعة 2 م³</t>
  </si>
  <si>
    <t>نظام المياه الباردة و الساخنة</t>
  </si>
  <si>
    <t>قطر 16 مم</t>
  </si>
  <si>
    <t>مضخة المياه</t>
  </si>
  <si>
    <t>مراوح الشفط</t>
  </si>
  <si>
    <t xml:space="preserve">مروحة  (220V / 50 Hz) </t>
  </si>
  <si>
    <t>مغسلة سيراميك</t>
  </si>
  <si>
    <t>قطر 20 مم</t>
  </si>
  <si>
    <t>تصنيع و توريد و تركيب باب حديد مدهون من الجهتين و السعر يشمل الهيكل و الفصلات و القفل و الايدي و الاكسسوارات و جميع ما يلزم لاتمام العمل على اكمل وجه و بناء على توجيهات المهندس المشرف</t>
  </si>
  <si>
    <t>صنبور مياه خلاط (بطارية) ساخن بارد</t>
  </si>
  <si>
    <t>دش مياه خلاط (بطارية) ساخن بارد مع مرش للرأس</t>
  </si>
  <si>
    <t>مغسلة من الحديد المقاوم للصدأ حوض واحد</t>
  </si>
  <si>
    <t>مغسلة من الحديد المقاوم للصدأ حوضين</t>
  </si>
  <si>
    <t>التجهيزات الصحية</t>
  </si>
  <si>
    <t>مرش مياه (hand spry)</t>
  </si>
  <si>
    <t>(Flexable drainge hose) مصرف مغسلة مرن</t>
  </si>
  <si>
    <t xml:space="preserve">ستاند حديد لخزان مياه سعة 2 م³ </t>
  </si>
  <si>
    <r>
      <t>ستاند حديد لخزان مياه سعة 1 م</t>
    </r>
    <r>
      <rPr>
        <sz val="9"/>
        <rFont val="Calibri"/>
        <family val="2"/>
      </rPr>
      <t>³</t>
    </r>
    <r>
      <rPr>
        <sz val="9"/>
        <rFont val="Arial"/>
        <family val="2"/>
      </rPr>
      <t xml:space="preserve"> </t>
    </r>
  </si>
  <si>
    <t>تقديم وتركيب وفحص مواسير التصريف  والسعر يشمل المواد اللاصقة وكافة القطع والإكسسوارات اللازمة لعملية الوصل من أكواع وتيهات ومفف  مع جميع ما يلزم لإتمام العمل على أحسن وجه و بناء على توجيهات المهندس المشرف</t>
  </si>
  <si>
    <t>تقديم وتركيب وفحص مصرف ارضي و نقطة تنظيف و جميع ما يلزم لإتمام العمل على أحسن وجه و بناء على توجيهات المهندس المشرف</t>
  </si>
  <si>
    <t>تقديم وتركيب وفحص مضخة مياه باردة  تعمل على الكهرباء والسعر يشمل جميع القطع اللازمة لعملية وصل المضخة مع شبكة المياه من محابس فصل والفلنجات اللازمة   والوصلات المرنة والمواسير و جميع ما يلزم من قطع لإنجاز العمل و بناء على توجيهات المهندس المشرف (220v / 50 Hz and 1/5 Hp)</t>
  </si>
  <si>
    <t>تقديم وتركيب وفحص سخان الماء الكهربائي مع جميع عناصر التحكم الالية والعناصر المسؤولة عن التسخين  ويَتضمّنُ السعرُالمواسير و القطع  و الوصلات المرنه و صمامات وكُلّ الملحقات وجميع ما يلزم من قطع لإنجاز العمل و بناء على توجيهات المهندس المشرف</t>
  </si>
  <si>
    <t>توريد وتركيب واختبار خزان بلاستيكي أسطواني أبيض، كامل مع غطاء بفصالة، صمام تصريف، واثنين من صمامات العزل، وأنابيب التهوية وغيرها من الملحقات اللازمة لانجاز العمل كاملا و بناء على توجيهات المهندس المشرف</t>
  </si>
  <si>
    <t>تقديم وتركيب وفحص مراوح شفط  تركب على الشبابيك والسعر يشمل جميع ما يلزم من قطع لإنجاز العمل و بناء على توجيهات المهندس المشرف</t>
  </si>
  <si>
    <t>توريد و تركيب و فحص التجهيزات الصحية و السعر يشمل كافة الاكسسوارات اللازمة و توصيل التجهيزات الصحية بكل من شبكة المياه و شبكة الصرف الصحي و جميع ما يلزم لاتمام العمل على اكمل وجه و بناء على توجيهات المهندس المشرف</t>
  </si>
  <si>
    <t xml:space="preserve">تصنيع و توريد و تركيب باب خشبي مدهون بلون ترابي من الجهتين و السعر يشمل الحلق و الفصلات و القفل و الايدي و الاكسسوارات و جميع ما يلزم لاتمام العمل على اكمل وجه و بناء على توجيهات المهندس المشرف </t>
  </si>
  <si>
    <t>توريد و تركيب ستاند حديد لخزان مياه بالمواصفات التالية (صفيحة معدنية بسماكة لا تقل عن 3مم و هيكل رئيسي من زوايا 4*4*0.4 سم و هيكل ثانوي3*3*0.3 سم بحيث يكون الارتفاع 2.1م  و بناء على توجيهات المهندس المشرف</t>
  </si>
  <si>
    <t>سخان كهربائي (20L, 220 V, 50 Hz)</t>
  </si>
  <si>
    <t>تقديم وتركيب وفحص شبكة المياه الباردة والساخنة من مواسير المرنة والسعر يشمل المواسير والاساليف والانجاصات والمحابس الفرعية والرئيسية وشدات الوصل وشبكه بمصدر المياه وشبكه بالقطع الصحية و جميع ما يلزم لإتمام العمل و بناء على توجيهات المهندس المشرف</t>
  </si>
  <si>
    <t>تقديم وتركيب وفحص مواسير بي في سي والسعر يشمل المواسير والاساليف والانجاصات والمحابس وشدات الوصل و المرابط وجميع القطع اللازمة وشبكه بالخزانات على السطح والخط الواصل من عدادات المياه إلى الخزانات على السطح و جميع ما يلزم لإتمام العمل و بناء على توجيهات المهندس المشرف</t>
  </si>
  <si>
    <t>TH</t>
  </si>
  <si>
    <t>م²</t>
  </si>
  <si>
    <t>سعر الوحدة (JOD)</t>
  </si>
  <si>
    <t>الحد الادنى</t>
  </si>
  <si>
    <t>Minimum quantities</t>
  </si>
  <si>
    <t>الحد الأعلى</t>
  </si>
  <si>
    <t>Maximum Quantities</t>
  </si>
  <si>
    <t>المجموع (المتوسط)</t>
  </si>
  <si>
    <t>Total (Average)</t>
  </si>
  <si>
    <t>السعر الكلي الحد الأعلى</t>
  </si>
  <si>
    <t>السعر الكلي الحد الادنى</t>
  </si>
  <si>
    <t>السعر الكلي (JOD)المتوسط</t>
  </si>
  <si>
    <t xml:space="preserve"> (JOD) اجمالي التكلفة Total cost</t>
  </si>
  <si>
    <t>تقديم وتركيب وفحص مواسير يو بي في سي والسعر يشمل المواسير والاساليف والانجاصات والمحابس وشدات الوصل و المرابط وجميع القطع اللازمة وشبكه بالخزانات على السطح والخط الواصل من عدادات المياه إلى الخزانات على السطح و جميع ما يلزم لإتمام العمل و بناء على توجيهات المهندس المشرف</t>
  </si>
  <si>
    <t>Supply and install steel water tank stand with 3 mm thickness metal plate, 4 x 4 x 0.4 m cm iron angles for main frame and 3 x 3 x 0.3 cm iron angles for sub-frame (total height: 2.1 m).</t>
  </si>
  <si>
    <t>Electrical water heater (20L, 220 V, 50 Hz)</t>
  </si>
  <si>
    <t>Unit TOTAL (pure goods and other costs) (excluding TAX)</t>
  </si>
  <si>
    <t>Unit TOTAL (pure goods and other costs) (including TAX)</t>
  </si>
  <si>
    <t>Qty 
(ONLY INDICATIVE)</t>
  </si>
  <si>
    <t>Annex A - BOQ &amp; Site Plan of household rehabilitation</t>
  </si>
  <si>
    <t>Unit pure goods cost (ex: UPVC pipe whithout installment) (excluding TAX)</t>
  </si>
  <si>
    <t>Unit pure goods cost (ex: UPVC pipe whithout installment) (including TAX)</t>
  </si>
  <si>
    <t>Unit other costs (workforce,  machinery,fuel …) (excuding TAX)</t>
  </si>
  <si>
    <t>Unit other costs (workforce, machinery, fuel …) (including TAX)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</si>
</sst>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10" x14ac:knownFonts="1">
    <font>
      <sz val="11"/>
      <color theme="1"/>
      <name val="Calibri"/>
      <family val="2"/>
      <scheme val="minor"/>
    </font>
    <font>
      <sz val="9"/>
      <name val="Arial"/>
      <family val="2"/>
    </font>
    <font>
      <b/>
      <sz val="9"/>
      <color theme="1"/>
      <name val="Arial"/>
      <family val="2"/>
    </font>
    <font>
      <sz val="9"/>
      <color theme="1"/>
      <name val="Arial"/>
      <family val="2"/>
    </font>
    <font>
      <b/>
      <sz val="9"/>
      <name val="Arial"/>
      <family val="2"/>
    </font>
    <font>
      <sz val="9"/>
      <color theme="1"/>
      <name val="Calibri"/>
      <family val="2"/>
    </font>
    <font>
      <sz val="9"/>
      <name val="Calibri"/>
      <family val="2"/>
    </font>
    <font>
      <sz val="11"/>
      <color theme="1"/>
      <name val="Calibri"/>
      <family val="2"/>
      <scheme val="minor"/>
    </font>
    <font>
      <sz val="10"/>
      <color theme="1"/>
      <name val="Calibri"/>
      <family val="2"/>
      <scheme val="minor"/>
    </font>
    <font>
      <b/>
      <sz val="11"/>
      <color theme="1"/>
      <name val="Arial"/>
      <family val="2"/>
    </font>
  </fonts>
  <fills count="3">
    <fill>
      <patternFill patternType="none"/>
    </fill>
    <fill>
      <patternFill patternType="gray125"/>
    </fill>
    <fill>
      <patternFill patternType="solid">
        <fgColor rgb="FFFFFF00"/>
        <bgColor indexed="64"/>
      </patternFill>
    </fill>
  </fills>
  <borders count="7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dotted">
        <color theme="0" tint="-0.499984740745262"/>
      </bottom>
      <diagonal/>
    </border>
    <border>
      <left style="thin">
        <color auto="1"/>
      </left>
      <right style="thin">
        <color auto="1"/>
      </right>
      <top style="dotted">
        <color theme="0" tint="-0.499984740745262"/>
      </top>
      <bottom style="dotted">
        <color theme="0" tint="-0.499984740745262"/>
      </bottom>
      <diagonal/>
    </border>
    <border>
      <left style="thin">
        <color auto="1"/>
      </left>
      <right/>
      <top style="dotted">
        <color theme="0" tint="-0.499984740745262"/>
      </top>
      <bottom style="dotted">
        <color theme="0" tint="-0.499984740745262"/>
      </bottom>
      <diagonal/>
    </border>
    <border>
      <left/>
      <right/>
      <top style="dotted">
        <color theme="0" tint="-0.499984740745262"/>
      </top>
      <bottom style="dotted">
        <color theme="0" tint="-0.499984740745262"/>
      </bottom>
      <diagonal/>
    </border>
    <border>
      <left/>
      <right style="thin">
        <color auto="1"/>
      </right>
      <top style="dotted">
        <color theme="0" tint="-0.499984740745262"/>
      </top>
      <bottom style="dotted">
        <color theme="0" tint="-0.499984740745262"/>
      </bottom>
      <diagonal/>
    </border>
    <border>
      <left style="thin">
        <color auto="1"/>
      </left>
      <right/>
      <top/>
      <bottom style="dotted">
        <color theme="0" tint="-0.499984740745262"/>
      </bottom>
      <diagonal/>
    </border>
    <border>
      <left/>
      <right/>
      <top/>
      <bottom style="dotted">
        <color theme="0" tint="-0.499984740745262"/>
      </bottom>
      <diagonal/>
    </border>
    <border>
      <left/>
      <right style="thin">
        <color auto="1"/>
      </right>
      <top/>
      <bottom style="dotted">
        <color theme="0" tint="-0.499984740745262"/>
      </bottom>
      <diagonal/>
    </border>
    <border>
      <left style="thin">
        <color auto="1"/>
      </left>
      <right style="thin">
        <color auto="1"/>
      </right>
      <top/>
      <bottom/>
      <diagonal/>
    </border>
    <border>
      <left style="thin">
        <color auto="1"/>
      </left>
      <right/>
      <top style="dotted">
        <color auto="1"/>
      </top>
      <bottom style="dotted">
        <color theme="0" tint="-0.499984740745262"/>
      </bottom>
      <diagonal/>
    </border>
    <border>
      <left/>
      <right/>
      <top style="dotted">
        <color auto="1"/>
      </top>
      <bottom style="dotted">
        <color theme="0" tint="-0.499984740745262"/>
      </bottom>
      <diagonal/>
    </border>
    <border>
      <left/>
      <right style="thin">
        <color auto="1"/>
      </right>
      <top style="dotted">
        <color auto="1"/>
      </top>
      <bottom style="dotted">
        <color theme="0" tint="-0.499984740745262"/>
      </bottom>
      <diagonal/>
    </border>
    <border>
      <left style="thin">
        <color auto="1"/>
      </left>
      <right/>
      <top/>
      <bottom/>
      <diagonal/>
    </border>
    <border>
      <left style="thin">
        <color auto="1"/>
      </left>
      <right/>
      <top style="thin">
        <color auto="1"/>
      </top>
      <bottom style="dotted">
        <color theme="0" tint="-0.499984740745262"/>
      </bottom>
      <diagonal/>
    </border>
    <border>
      <left/>
      <right style="thin">
        <color auto="1"/>
      </right>
      <top style="thin">
        <color auto="1"/>
      </top>
      <bottom style="dotted">
        <color theme="0" tint="-0.499984740745262"/>
      </bottom>
      <diagonal/>
    </border>
    <border>
      <left style="thin">
        <color indexed="64"/>
      </left>
      <right style="thin">
        <color auto="1"/>
      </right>
      <top style="thin">
        <color indexed="64"/>
      </top>
      <bottom style="dotted">
        <color theme="0" tint="-0.499984740745262"/>
      </bottom>
      <diagonal/>
    </border>
    <border>
      <left/>
      <right/>
      <top style="thin">
        <color indexed="64"/>
      </top>
      <bottom style="dotted">
        <color theme="0" tint="-0.499984740745262"/>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dotted">
        <color auto="1"/>
      </top>
      <bottom style="dotted">
        <color theme="0" tint="-0.499984740745262"/>
      </bottom>
      <diagonal/>
    </border>
    <border>
      <left style="thin">
        <color auto="1"/>
      </left>
      <right style="thin">
        <color auto="1"/>
      </right>
      <top style="dotted">
        <color theme="0" tint="-0.499984740745262"/>
      </top>
      <bottom style="dotted">
        <color auto="1"/>
      </bottom>
      <diagonal/>
    </border>
    <border>
      <left style="thin">
        <color auto="1"/>
      </left>
      <right/>
      <top style="dotted">
        <color theme="0" tint="-0.499984740745262"/>
      </top>
      <bottom style="dotted">
        <color auto="1"/>
      </bottom>
      <diagonal/>
    </border>
    <border>
      <left/>
      <right/>
      <top style="dotted">
        <color theme="0" tint="-0.499984740745262"/>
      </top>
      <bottom style="dotted">
        <color auto="1"/>
      </bottom>
      <diagonal/>
    </border>
    <border>
      <left/>
      <right style="thin">
        <color auto="1"/>
      </right>
      <top style="dotted">
        <color theme="0" tint="-0.499984740745262"/>
      </top>
      <bottom style="dotted">
        <color auto="1"/>
      </bottom>
      <diagonal/>
    </border>
    <border>
      <left style="thin">
        <color auto="1"/>
      </left>
      <right style="thin">
        <color auto="1"/>
      </right>
      <top/>
      <bottom style="dotted">
        <color auto="1"/>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otted">
        <color auto="1"/>
      </top>
      <bottom/>
      <diagonal/>
    </border>
    <border>
      <left style="thin">
        <color auto="1"/>
      </left>
      <right style="thin">
        <color auto="1"/>
      </right>
      <top style="dotted">
        <color theme="0" tint="-0.499984740745262"/>
      </top>
      <bottom style="thin">
        <color auto="1"/>
      </bottom>
      <diagonal/>
    </border>
    <border>
      <left style="thin">
        <color auto="1"/>
      </left>
      <right/>
      <top style="dotted">
        <color theme="0" tint="-0.499984740745262"/>
      </top>
      <bottom style="thin">
        <color auto="1"/>
      </bottom>
      <diagonal/>
    </border>
    <border>
      <left/>
      <right/>
      <top style="dotted">
        <color theme="0" tint="-0.499984740745262"/>
      </top>
      <bottom style="thin">
        <color auto="1"/>
      </bottom>
      <diagonal/>
    </border>
    <border>
      <left/>
      <right style="thin">
        <color auto="1"/>
      </right>
      <top style="dotted">
        <color theme="0" tint="-0.499984740745262"/>
      </top>
      <bottom style="thin">
        <color auto="1"/>
      </bottom>
      <diagonal/>
    </border>
    <border>
      <left style="thin">
        <color auto="1"/>
      </left>
      <right style="thin">
        <color auto="1"/>
      </right>
      <top style="dotted">
        <color theme="1" tint="0.499984740745262"/>
      </top>
      <bottom style="dotted">
        <color theme="0" tint="-0.499984740745262"/>
      </bottom>
      <diagonal/>
    </border>
    <border>
      <left style="thin">
        <color auto="1"/>
      </left>
      <right/>
      <top style="dotted">
        <color theme="1" tint="0.499984740745262"/>
      </top>
      <bottom style="dotted">
        <color theme="0" tint="-0.499984740745262"/>
      </bottom>
      <diagonal/>
    </border>
    <border>
      <left/>
      <right/>
      <top style="dotted">
        <color theme="1" tint="0.499984740745262"/>
      </top>
      <bottom style="dotted">
        <color theme="0" tint="-0.499984740745262"/>
      </bottom>
      <diagonal/>
    </border>
    <border>
      <left/>
      <right style="thin">
        <color auto="1"/>
      </right>
      <top style="dotted">
        <color theme="1" tint="0.499984740745262"/>
      </top>
      <bottom style="dotted">
        <color theme="0" tint="-0.499984740745262"/>
      </bottom>
      <diagonal/>
    </border>
    <border>
      <left style="thin">
        <color auto="1"/>
      </left>
      <right style="thin">
        <color auto="1"/>
      </right>
      <top style="dotted">
        <color theme="0" tint="-0.499984740745262"/>
      </top>
      <bottom/>
      <diagonal/>
    </border>
    <border>
      <left style="thin">
        <color auto="1"/>
      </left>
      <right/>
      <top style="dotted">
        <color theme="0" tint="-0.499984740745262"/>
      </top>
      <bottom/>
      <diagonal/>
    </border>
    <border>
      <left/>
      <right/>
      <top style="dotted">
        <color theme="0" tint="-0.499984740745262"/>
      </top>
      <bottom/>
      <diagonal/>
    </border>
    <border>
      <left/>
      <right style="thin">
        <color auto="1"/>
      </right>
      <top style="dotted">
        <color theme="0" tint="-0.499984740745262"/>
      </top>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style="dotted">
        <color theme="1" tint="0.499984740745262"/>
      </top>
      <bottom style="dotted">
        <color auto="1"/>
      </bottom>
      <diagonal/>
    </border>
    <border>
      <left/>
      <right/>
      <top style="dotted">
        <color theme="1" tint="0.499984740745262"/>
      </top>
      <bottom style="dotted">
        <color auto="1"/>
      </bottom>
      <diagonal/>
    </border>
    <border>
      <left/>
      <right style="thin">
        <color auto="1"/>
      </right>
      <top style="dotted">
        <color theme="1" tint="0.499984740745262"/>
      </top>
      <bottom style="dotted">
        <color auto="1"/>
      </bottom>
      <diagonal/>
    </border>
    <border>
      <left style="thin">
        <color indexed="64"/>
      </left>
      <right style="thin">
        <color indexed="64"/>
      </right>
      <top style="thin">
        <color indexed="64"/>
      </top>
      <bottom style="thin">
        <color indexed="64"/>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dotted">
        <color theme="1" tint="0.499984740745262"/>
      </bottom>
      <diagonal/>
    </border>
    <border>
      <left/>
      <right/>
      <top style="dotted">
        <color auto="1"/>
      </top>
      <bottom style="dotted">
        <color theme="1" tint="0.499984740745262"/>
      </bottom>
      <diagonal/>
    </border>
    <border>
      <left/>
      <right style="thin">
        <color auto="1"/>
      </right>
      <top style="dotted">
        <color auto="1"/>
      </top>
      <bottom style="dotted">
        <color theme="1" tint="0.499984740745262"/>
      </bottom>
      <diagonal/>
    </border>
  </borders>
  <cellStyleXfs count="2">
    <xf numFmtId="0" fontId="0" fillId="0" borderId="0"/>
    <xf numFmtId="164" fontId="7" fillId="0" borderId="0" applyFont="0" applyFill="0" applyBorder="0" applyAlignment="0" applyProtection="0"/>
  </cellStyleXfs>
  <cellXfs count="263">
    <xf numFmtId="0" fontId="0" fillId="0" borderId="0" xfId="0"/>
    <xf numFmtId="0" fontId="2" fillId="0" borderId="28" xfId="0" applyFont="1" applyBorder="1" applyAlignment="1">
      <alignment vertical="top"/>
    </xf>
    <xf numFmtId="0" fontId="3" fillId="0" borderId="31" xfId="0" applyFont="1" applyBorder="1" applyAlignment="1">
      <alignment vertical="top"/>
    </xf>
    <xf numFmtId="0" fontId="3" fillId="0" borderId="34" xfId="0" applyFont="1" applyBorder="1" applyAlignment="1">
      <alignment vertical="top"/>
    </xf>
    <xf numFmtId="0" fontId="3" fillId="0" borderId="0" xfId="0" applyFont="1"/>
    <xf numFmtId="0" fontId="2" fillId="0" borderId="0" xfId="0" applyFont="1"/>
    <xf numFmtId="0" fontId="2" fillId="0" borderId="48" xfId="0" applyFont="1" applyBorder="1" applyAlignment="1">
      <alignment horizontal="center" vertical="center" wrapText="1"/>
    </xf>
    <xf numFmtId="0" fontId="4" fillId="0" borderId="48" xfId="0" applyFont="1" applyBorder="1" applyAlignment="1">
      <alignment horizontal="center" vertical="center" wrapText="1"/>
    </xf>
    <xf numFmtId="0" fontId="1" fillId="0" borderId="0" xfId="0" applyFont="1"/>
    <xf numFmtId="0" fontId="1" fillId="0" borderId="29" xfId="0" applyFont="1" applyBorder="1" applyAlignment="1">
      <alignment horizontal="center"/>
    </xf>
    <xf numFmtId="0" fontId="3" fillId="0" borderId="30" xfId="0" applyFont="1" applyBorder="1" applyAlignment="1">
      <alignment horizontal="center"/>
    </xf>
    <xf numFmtId="0" fontId="1" fillId="0" borderId="32" xfId="0" applyFont="1" applyBorder="1" applyAlignment="1">
      <alignment horizontal="center"/>
    </xf>
    <xf numFmtId="0" fontId="3" fillId="0" borderId="33" xfId="0" applyFont="1" applyBorder="1" applyAlignment="1">
      <alignment horizontal="center"/>
    </xf>
    <xf numFmtId="0" fontId="1" fillId="0" borderId="35" xfId="0" applyFont="1" applyBorder="1" applyAlignment="1">
      <alignment horizontal="center"/>
    </xf>
    <xf numFmtId="0" fontId="3" fillId="0" borderId="36" xfId="0" applyFont="1" applyBorder="1" applyAlignment="1">
      <alignment horizontal="center"/>
    </xf>
    <xf numFmtId="0" fontId="3" fillId="0" borderId="0" xfId="0" applyFont="1" applyAlignment="1">
      <alignment horizontal="center" vertical="top"/>
    </xf>
    <xf numFmtId="0" fontId="3" fillId="0" borderId="0" xfId="0" applyFont="1" applyAlignment="1">
      <alignment vertical="top"/>
    </xf>
    <xf numFmtId="0" fontId="1" fillId="0" borderId="0" xfId="0" applyFont="1" applyAlignment="1">
      <alignment horizontal="center"/>
    </xf>
    <xf numFmtId="0" fontId="3" fillId="0" borderId="0" xfId="0" applyFont="1" applyAlignment="1">
      <alignment horizontal="center"/>
    </xf>
    <xf numFmtId="0" fontId="3" fillId="0" borderId="26" xfId="0" applyFont="1" applyBorder="1" applyAlignment="1">
      <alignment horizontal="center" vertical="center" wrapText="1"/>
    </xf>
    <xf numFmtId="0" fontId="1" fillId="0" borderId="26" xfId="0" applyFont="1" applyFill="1" applyBorder="1" applyAlignment="1">
      <alignment horizontal="center" vertical="center" wrapText="1"/>
    </xf>
    <xf numFmtId="0" fontId="1" fillId="0" borderId="26"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1" xfId="0" applyFont="1" applyFill="1" applyBorder="1" applyAlignment="1">
      <alignment horizontal="center" vertical="center" wrapText="1"/>
    </xf>
    <xf numFmtId="0" fontId="2"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3" fillId="0" borderId="12"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2" xfId="0" quotePrefix="1" applyFont="1" applyFill="1" applyBorder="1" applyAlignment="1">
      <alignment horizontal="center" vertical="center" wrapText="1"/>
    </xf>
    <xf numFmtId="0" fontId="1" fillId="0" borderId="40" xfId="0" applyFont="1" applyBorder="1" applyAlignment="1">
      <alignment horizontal="center" vertical="center" wrapText="1"/>
    </xf>
    <xf numFmtId="0" fontId="1" fillId="0" borderId="40" xfId="0" applyFont="1" applyFill="1" applyBorder="1" applyAlignment="1">
      <alignment horizontal="center" vertical="center" wrapText="1"/>
    </xf>
    <xf numFmtId="0" fontId="3" fillId="0" borderId="39"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2" xfId="0" applyFont="1" applyFill="1" applyBorder="1" applyAlignment="1">
      <alignment horizontal="center" vertical="center" wrapText="1"/>
    </xf>
    <xf numFmtId="0" fontId="3" fillId="0" borderId="40" xfId="0" applyFont="1" applyBorder="1" applyAlignment="1">
      <alignment horizontal="center" vertical="center" wrapText="1"/>
    </xf>
    <xf numFmtId="0" fontId="3" fillId="0" borderId="19" xfId="0" applyFont="1" applyBorder="1" applyAlignment="1">
      <alignment horizontal="center" vertical="center" wrapText="1"/>
    </xf>
    <xf numFmtId="0" fontId="1" fillId="0" borderId="19" xfId="0" applyFont="1" applyBorder="1" applyAlignment="1">
      <alignment horizontal="center" vertical="center" wrapText="1"/>
    </xf>
    <xf numFmtId="0" fontId="3" fillId="0" borderId="5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39" xfId="0" applyFont="1" applyFill="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Fill="1" applyBorder="1" applyAlignment="1">
      <alignment horizontal="center" vertical="center" wrapText="1"/>
    </xf>
    <xf numFmtId="0" fontId="3" fillId="0" borderId="44" xfId="0" applyFont="1" applyBorder="1" applyAlignment="1">
      <alignment horizontal="center" vertical="center" wrapText="1"/>
    </xf>
    <xf numFmtId="0" fontId="1" fillId="0" borderId="44" xfId="0" applyFont="1" applyFill="1" applyBorder="1" applyAlignment="1">
      <alignment horizontal="center" vertical="center" wrapText="1"/>
    </xf>
    <xf numFmtId="0" fontId="3" fillId="0" borderId="57" xfId="0" applyFont="1" applyBorder="1" applyAlignment="1">
      <alignment horizontal="center" vertical="center" wrapText="1"/>
    </xf>
    <xf numFmtId="0" fontId="1" fillId="0" borderId="57" xfId="0" applyFont="1" applyBorder="1" applyAlignment="1">
      <alignment horizontal="center" vertical="center" wrapText="1"/>
    </xf>
    <xf numFmtId="0" fontId="1" fillId="0" borderId="44" xfId="0" applyFont="1" applyBorder="1" applyAlignment="1">
      <alignment horizontal="center" vertical="center" wrapText="1"/>
    </xf>
    <xf numFmtId="0" fontId="3" fillId="0" borderId="49" xfId="0" applyFont="1" applyBorder="1" applyAlignment="1">
      <alignment horizontal="center" vertical="center" wrapText="1"/>
    </xf>
    <xf numFmtId="0" fontId="1" fillId="0" borderId="49" xfId="0" applyFont="1" applyBorder="1" applyAlignment="1">
      <alignment horizontal="center" vertical="center" wrapText="1"/>
    </xf>
    <xf numFmtId="0" fontId="3" fillId="0" borderId="0" xfId="0" applyFont="1" applyAlignment="1">
      <alignment vertical="center"/>
    </xf>
    <xf numFmtId="0" fontId="2" fillId="0" borderId="0" xfId="0" applyFont="1" applyAlignment="1">
      <alignment vertical="center"/>
    </xf>
    <xf numFmtId="0" fontId="3"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center" vertical="center"/>
    </xf>
    <xf numFmtId="0" fontId="0" fillId="0" borderId="0" xfId="0" applyAlignment="1">
      <alignment wrapText="1"/>
    </xf>
    <xf numFmtId="165" fontId="0" fillId="0" borderId="0" xfId="1" applyNumberFormat="1" applyFont="1"/>
    <xf numFmtId="0" fontId="2" fillId="0" borderId="8" xfId="0" applyFont="1" applyBorder="1" applyAlignment="1">
      <alignment horizontal="center" vertical="center" wrapText="1"/>
    </xf>
    <xf numFmtId="0" fontId="2" fillId="0" borderId="67" xfId="0" applyFont="1" applyBorder="1" applyAlignment="1">
      <alignment horizontal="center" vertical="center" wrapText="1"/>
    </xf>
    <xf numFmtId="0" fontId="2" fillId="0" borderId="11" xfId="0" applyFont="1" applyBorder="1" applyAlignment="1">
      <alignment horizontal="center" vertical="center" wrapText="1"/>
    </xf>
    <xf numFmtId="1" fontId="4" fillId="0" borderId="11" xfId="0" applyNumberFormat="1" applyFont="1" applyBorder="1" applyAlignment="1">
      <alignment horizontal="center" vertical="center" wrapText="1"/>
    </xf>
    <xf numFmtId="1" fontId="3" fillId="0" borderId="12" xfId="0" applyNumberFormat="1" applyFont="1" applyBorder="1" applyAlignment="1">
      <alignment horizontal="center" vertical="center" wrapText="1"/>
    </xf>
    <xf numFmtId="1" fontId="3" fillId="0" borderId="57" xfId="0" applyNumberFormat="1" applyFont="1" applyBorder="1" applyAlignment="1">
      <alignment horizontal="center" vertical="center" wrapText="1"/>
    </xf>
    <xf numFmtId="165" fontId="0" fillId="0" borderId="67" xfId="1" applyNumberFormat="1" applyFont="1" applyBorder="1" applyAlignment="1">
      <alignment horizontal="center"/>
    </xf>
    <xf numFmtId="165" fontId="0" fillId="2" borderId="67" xfId="1" applyNumberFormat="1" applyFont="1" applyFill="1" applyBorder="1"/>
    <xf numFmtId="1" fontId="1" fillId="0" borderId="12" xfId="0" applyNumberFormat="1" applyFont="1" applyBorder="1" applyAlignment="1">
      <alignment horizontal="center" vertical="center" wrapText="1"/>
    </xf>
    <xf numFmtId="1" fontId="1" fillId="0" borderId="40" xfId="0" applyNumberFormat="1" applyFont="1" applyBorder="1" applyAlignment="1">
      <alignment horizontal="center" vertical="center" wrapText="1"/>
    </xf>
    <xf numFmtId="1" fontId="3" fillId="0" borderId="40" xfId="0" applyNumberFormat="1" applyFont="1" applyBorder="1" applyAlignment="1">
      <alignment horizontal="center" vertical="center" wrapText="1"/>
    </xf>
    <xf numFmtId="1" fontId="3" fillId="0" borderId="44" xfId="0" applyNumberFormat="1" applyFont="1" applyBorder="1" applyAlignment="1">
      <alignment horizontal="center" vertical="center" wrapText="1"/>
    </xf>
    <xf numFmtId="1" fontId="3" fillId="0" borderId="19" xfId="0" applyNumberFormat="1" applyFont="1" applyBorder="1" applyAlignment="1">
      <alignment horizontal="center" vertical="center" wrapText="1"/>
    </xf>
    <xf numFmtId="1" fontId="3" fillId="0" borderId="39" xfId="0" applyNumberFormat="1" applyFont="1" applyBorder="1" applyAlignment="1">
      <alignment horizontal="center" vertical="center" wrapText="1"/>
    </xf>
    <xf numFmtId="1" fontId="3" fillId="0" borderId="49"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4"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19" xfId="0" applyFont="1" applyBorder="1" applyAlignment="1">
      <alignment horizontal="center" vertical="center" wrapText="1"/>
    </xf>
    <xf numFmtId="0" fontId="2" fillId="0" borderId="1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9" xfId="0" applyFont="1" applyBorder="1" applyAlignment="1">
      <alignment horizontal="center"/>
    </xf>
    <xf numFmtId="0" fontId="2" fillId="0" borderId="19" xfId="0" applyFont="1" applyBorder="1"/>
    <xf numFmtId="0" fontId="1" fillId="0" borderId="19" xfId="0" applyFont="1" applyBorder="1"/>
    <xf numFmtId="0" fontId="3" fillId="0" borderId="8" xfId="0" applyFont="1" applyBorder="1" applyAlignment="1">
      <alignment horizontal="center"/>
    </xf>
    <xf numFmtId="20" fontId="3" fillId="0" borderId="19"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3" fillId="0" borderId="1" xfId="0" applyFont="1" applyBorder="1" applyAlignment="1">
      <alignment horizontal="center" vertical="top"/>
    </xf>
    <xf numFmtId="0" fontId="3" fillId="0" borderId="2" xfId="0" applyFont="1" applyBorder="1" applyAlignment="1">
      <alignment horizontal="center" vertical="top"/>
    </xf>
    <xf numFmtId="0" fontId="3" fillId="0" borderId="3" xfId="0" applyFont="1" applyBorder="1" applyAlignment="1">
      <alignment horizontal="center" vertical="top"/>
    </xf>
    <xf numFmtId="0" fontId="3" fillId="0" borderId="23" xfId="0" applyFont="1" applyBorder="1" applyAlignment="1">
      <alignment horizontal="center" vertical="top"/>
    </xf>
    <xf numFmtId="0" fontId="3" fillId="0" borderId="0" xfId="0" applyFont="1" applyBorder="1" applyAlignment="1">
      <alignment horizontal="center" vertical="top"/>
    </xf>
    <xf numFmtId="0" fontId="3" fillId="0" borderId="38" xfId="0" applyFont="1" applyBorder="1" applyAlignment="1">
      <alignment horizontal="center" vertical="top"/>
    </xf>
    <xf numFmtId="0" fontId="3" fillId="0" borderId="4" xfId="0" applyFont="1" applyBorder="1" applyAlignment="1">
      <alignment horizontal="center" vertical="top"/>
    </xf>
    <xf numFmtId="0" fontId="3" fillId="0" borderId="5" xfId="0" applyFont="1" applyBorder="1" applyAlignment="1">
      <alignment horizontal="center" vertical="top"/>
    </xf>
    <xf numFmtId="0" fontId="3" fillId="0" borderId="6" xfId="0" applyFont="1" applyBorder="1" applyAlignment="1">
      <alignment horizontal="center" vertical="top"/>
    </xf>
    <xf numFmtId="0" fontId="2" fillId="0" borderId="28" xfId="0" applyFont="1" applyBorder="1" applyAlignment="1">
      <alignment horizontal="left" vertical="top"/>
    </xf>
    <xf numFmtId="0" fontId="2" fillId="0" borderId="29" xfId="0" applyFont="1" applyBorder="1" applyAlignment="1">
      <alignment horizontal="left" vertical="top"/>
    </xf>
    <xf numFmtId="0" fontId="2" fillId="0" borderId="30" xfId="0" applyFont="1" applyBorder="1" applyAlignment="1">
      <alignment horizontal="left" vertical="top"/>
    </xf>
    <xf numFmtId="0" fontId="3" fillId="0" borderId="31" xfId="0" applyFont="1" applyBorder="1" applyAlignment="1">
      <alignment horizontal="left" vertical="top"/>
    </xf>
    <xf numFmtId="0" fontId="3" fillId="0" borderId="32" xfId="0" applyFont="1" applyBorder="1" applyAlignment="1">
      <alignment horizontal="left" vertical="top"/>
    </xf>
    <xf numFmtId="0" fontId="3" fillId="0" borderId="33" xfId="0" applyFont="1" applyBorder="1" applyAlignment="1">
      <alignment horizontal="left" vertical="top"/>
    </xf>
    <xf numFmtId="0" fontId="3" fillId="0" borderId="34" xfId="0" applyFont="1" applyBorder="1" applyAlignment="1">
      <alignment horizontal="left" vertical="top"/>
    </xf>
    <xf numFmtId="0" fontId="3" fillId="0" borderId="35" xfId="0" applyFont="1" applyBorder="1" applyAlignment="1">
      <alignment horizontal="left" vertical="top"/>
    </xf>
    <xf numFmtId="0" fontId="3" fillId="0" borderId="36" xfId="0" applyFont="1" applyBorder="1" applyAlignment="1">
      <alignment horizontal="left" vertical="top"/>
    </xf>
    <xf numFmtId="0" fontId="1" fillId="0" borderId="68" xfId="0" applyFont="1" applyBorder="1" applyAlignment="1">
      <alignment horizontal="left" vertical="center" wrapText="1"/>
    </xf>
    <xf numFmtId="0" fontId="1" fillId="0" borderId="69" xfId="0" applyFont="1" applyBorder="1" applyAlignment="1">
      <alignment horizontal="left" vertical="center" wrapText="1"/>
    </xf>
    <xf numFmtId="0" fontId="1" fillId="0" borderId="70" xfId="0" applyFont="1" applyBorder="1" applyAlignment="1">
      <alignment horizontal="left"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0" borderId="50" xfId="0" applyFont="1" applyBorder="1" applyAlignment="1">
      <alignment horizontal="left" vertical="center" wrapText="1"/>
    </xf>
    <xf numFmtId="0" fontId="1" fillId="0" borderId="51" xfId="0" applyFont="1" applyBorder="1" applyAlignment="1">
      <alignment horizontal="left" vertical="center" wrapText="1"/>
    </xf>
    <xf numFmtId="0" fontId="1" fillId="0" borderId="52" xfId="0" applyFont="1" applyBorder="1" applyAlignment="1">
      <alignment horizontal="left" vertical="center" wrapText="1"/>
    </xf>
    <xf numFmtId="0" fontId="3" fillId="0" borderId="6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 fillId="0" borderId="64" xfId="0" applyFont="1" applyBorder="1" applyAlignment="1">
      <alignment horizontal="left" vertical="center" wrapText="1"/>
    </xf>
    <xf numFmtId="0" fontId="1" fillId="0" borderId="65" xfId="0" applyFont="1" applyBorder="1" applyAlignment="1">
      <alignment horizontal="left" vertical="center" wrapText="1"/>
    </xf>
    <xf numFmtId="0" fontId="1" fillId="0" borderId="66" xfId="0" applyFont="1" applyBorder="1" applyAlignment="1">
      <alignment horizontal="left" vertical="center" wrapText="1"/>
    </xf>
    <xf numFmtId="0" fontId="1" fillId="0" borderId="58" xfId="0" applyFont="1" applyBorder="1" applyAlignment="1">
      <alignment horizontal="left" vertical="center" wrapText="1"/>
    </xf>
    <xf numFmtId="0" fontId="1" fillId="0" borderId="59" xfId="0" applyFont="1" applyBorder="1" applyAlignment="1">
      <alignment horizontal="left" vertical="center" wrapText="1"/>
    </xf>
    <xf numFmtId="0" fontId="1" fillId="0" borderId="60" xfId="0" applyFont="1" applyBorder="1" applyAlignment="1">
      <alignment horizontal="left" vertical="center" wrapText="1"/>
    </xf>
    <xf numFmtId="0" fontId="4" fillId="0" borderId="61" xfId="0" applyFont="1" applyBorder="1" applyAlignment="1">
      <alignment horizontal="left" vertical="center" wrapText="1"/>
    </xf>
    <xf numFmtId="0" fontId="4" fillId="0" borderId="62" xfId="0" applyFont="1" applyBorder="1" applyAlignment="1">
      <alignment horizontal="left" vertical="center" wrapText="1"/>
    </xf>
    <xf numFmtId="0" fontId="4" fillId="0" borderId="63" xfId="0" applyFont="1" applyBorder="1" applyAlignment="1">
      <alignment horizontal="left" vertical="center" wrapText="1"/>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0" fontId="1" fillId="0" borderId="41" xfId="0" applyFont="1" applyBorder="1" applyAlignment="1">
      <alignment horizontal="left" vertical="center" wrapText="1"/>
    </xf>
    <xf numFmtId="0" fontId="1" fillId="0" borderId="42" xfId="0" applyFont="1" applyBorder="1" applyAlignment="1">
      <alignment horizontal="left" vertical="center" wrapText="1"/>
    </xf>
    <xf numFmtId="0" fontId="1" fillId="0" borderId="43"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3" fillId="0" borderId="45" xfId="0" applyFont="1" applyBorder="1" applyAlignment="1">
      <alignment horizontal="left" vertical="center" wrapText="1"/>
    </xf>
    <xf numFmtId="0" fontId="3" fillId="0" borderId="46" xfId="0" applyFont="1" applyBorder="1" applyAlignment="1">
      <alignment horizontal="left" vertical="center" wrapText="1"/>
    </xf>
    <xf numFmtId="0" fontId="3" fillId="0" borderId="47"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4" fillId="0" borderId="54" xfId="0" applyFont="1" applyBorder="1" applyAlignment="1">
      <alignment horizontal="left" vertical="center" wrapText="1"/>
    </xf>
    <xf numFmtId="0" fontId="2" fillId="0" borderId="55" xfId="0" applyFont="1" applyBorder="1" applyAlignment="1">
      <alignment horizontal="left" vertical="center" wrapText="1"/>
    </xf>
    <xf numFmtId="0" fontId="2" fillId="0" borderId="56" xfId="0" applyFont="1" applyBorder="1" applyAlignment="1">
      <alignment horizontal="left" vertical="center" wrapText="1"/>
    </xf>
    <xf numFmtId="0" fontId="4" fillId="0" borderId="24" xfId="0" applyFont="1" applyBorder="1" applyAlignment="1">
      <alignment horizontal="left" vertical="center" wrapText="1"/>
    </xf>
    <xf numFmtId="0" fontId="4" fillId="0" borderId="27" xfId="0" applyFont="1" applyBorder="1" applyAlignment="1">
      <alignment horizontal="left" vertical="center" wrapText="1"/>
    </xf>
    <xf numFmtId="0" fontId="4" fillId="0" borderId="25"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0" xfId="0" applyFont="1" applyBorder="1" applyAlignment="1">
      <alignment horizontal="center" vertical="center"/>
    </xf>
    <xf numFmtId="0" fontId="9" fillId="0" borderId="38"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2" fillId="0" borderId="31" xfId="0" applyFont="1" applyBorder="1" applyAlignment="1">
      <alignment horizontal="left" vertical="center"/>
    </xf>
    <xf numFmtId="0" fontId="2" fillId="0" borderId="32" xfId="0" applyFont="1" applyBorder="1" applyAlignment="1">
      <alignment horizontal="left" vertical="center"/>
    </xf>
    <xf numFmtId="0" fontId="2" fillId="0" borderId="33" xfId="0" applyFont="1" applyBorder="1" applyAlignment="1">
      <alignment horizontal="left" vertical="center"/>
    </xf>
    <xf numFmtId="0" fontId="2" fillId="0" borderId="28" xfId="0" applyFont="1" applyBorder="1" applyAlignment="1">
      <alignment horizontal="left" vertical="center"/>
    </xf>
    <xf numFmtId="0" fontId="2" fillId="0" borderId="29" xfId="0" applyFont="1" applyBorder="1" applyAlignment="1">
      <alignment horizontal="left" vertical="center"/>
    </xf>
    <xf numFmtId="0" fontId="2" fillId="0" borderId="30" xfId="0" applyFont="1" applyBorder="1" applyAlignment="1">
      <alignment horizontal="left" vertical="center"/>
    </xf>
    <xf numFmtId="0" fontId="2" fillId="0" borderId="34" xfId="0" applyFont="1" applyBorder="1" applyAlignment="1">
      <alignment horizontal="left" vertical="center"/>
    </xf>
    <xf numFmtId="0" fontId="2" fillId="0" borderId="35" xfId="0" applyFont="1" applyBorder="1" applyAlignment="1">
      <alignment horizontal="left" vertical="center"/>
    </xf>
    <xf numFmtId="0" fontId="2" fillId="0" borderId="36" xfId="0" applyFont="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37" xfId="0" applyFont="1" applyBorder="1" applyAlignment="1">
      <alignment horizontal="center" vertical="center"/>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1" xfId="0" applyFont="1" applyBorder="1" applyAlignment="1">
      <alignment vertical="center" wrapText="1"/>
    </xf>
    <xf numFmtId="0" fontId="4" fillId="0" borderId="62" xfId="0" applyFont="1" applyBorder="1" applyAlignment="1">
      <alignment vertical="center" wrapText="1"/>
    </xf>
    <xf numFmtId="0" fontId="4" fillId="0" borderId="63" xfId="0" applyFont="1" applyBorder="1" applyAlignment="1">
      <alignment vertical="center" wrapText="1"/>
    </xf>
    <xf numFmtId="0" fontId="1" fillId="0" borderId="58" xfId="0" applyFont="1" applyBorder="1" applyAlignment="1">
      <alignment horizontal="right" vertical="center" wrapText="1"/>
    </xf>
    <xf numFmtId="0" fontId="1" fillId="0" borderId="59" xfId="0" applyFont="1" applyBorder="1" applyAlignment="1">
      <alignment horizontal="right" vertical="center" wrapText="1"/>
    </xf>
    <xf numFmtId="0" fontId="1" fillId="0" borderId="60" xfId="0" applyFont="1" applyBorder="1" applyAlignment="1">
      <alignment horizontal="righ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41" xfId="0" applyFont="1" applyBorder="1" applyAlignment="1">
      <alignment vertical="center" wrapText="1"/>
    </xf>
    <xf numFmtId="0" fontId="1" fillId="0" borderId="42" xfId="0" applyFont="1" applyBorder="1" applyAlignment="1">
      <alignment vertical="center" wrapText="1"/>
    </xf>
    <xf numFmtId="0" fontId="1" fillId="0" borderId="43"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3" fillId="0" borderId="45" xfId="0" applyFont="1" applyBorder="1" applyAlignment="1">
      <alignment vertical="center" wrapText="1"/>
    </xf>
    <xf numFmtId="0" fontId="3" fillId="0" borderId="46" xfId="0" applyFont="1" applyBorder="1" applyAlignment="1">
      <alignment vertical="center" wrapText="1"/>
    </xf>
    <xf numFmtId="0" fontId="3" fillId="0" borderId="47" xfId="0" applyFont="1" applyBorder="1" applyAlignment="1">
      <alignment vertical="center" wrapText="1"/>
    </xf>
    <xf numFmtId="0" fontId="4" fillId="0" borderId="20" xfId="0" applyFont="1" applyBorder="1" applyAlignment="1">
      <alignment vertical="center" wrapText="1"/>
    </xf>
    <xf numFmtId="0" fontId="1" fillId="0" borderId="21" xfId="0" applyFont="1" applyBorder="1" applyAlignment="1">
      <alignment vertical="center" wrapText="1"/>
    </xf>
    <xf numFmtId="0" fontId="1" fillId="0" borderId="22" xfId="0" applyFont="1" applyBorder="1" applyAlignment="1">
      <alignment vertical="center" wrapText="1"/>
    </xf>
    <xf numFmtId="0" fontId="4" fillId="0" borderId="24" xfId="0" applyFont="1" applyBorder="1" applyAlignment="1">
      <alignment vertical="center" wrapText="1"/>
    </xf>
    <xf numFmtId="0" fontId="4" fillId="0" borderId="27" xfId="0" applyFont="1" applyBorder="1" applyAlignment="1">
      <alignment vertical="center" wrapText="1"/>
    </xf>
    <xf numFmtId="0" fontId="4" fillId="0" borderId="25" xfId="0" applyFont="1" applyBorder="1" applyAlignment="1">
      <alignment vertical="center" wrapText="1"/>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3" fillId="0" borderId="21" xfId="0" applyFont="1" applyBorder="1" applyAlignment="1">
      <alignment vertical="center" wrapText="1"/>
    </xf>
    <xf numFmtId="0" fontId="3" fillId="0" borderId="22" xfId="0" applyFont="1" applyBorder="1" applyAlignment="1">
      <alignment vertical="center" wrapText="1"/>
    </xf>
    <xf numFmtId="0" fontId="4" fillId="0" borderId="54" xfId="0" applyFont="1" applyBorder="1" applyAlignment="1">
      <alignment vertical="center" wrapText="1"/>
    </xf>
    <xf numFmtId="0" fontId="2" fillId="0" borderId="55" xfId="0" applyFont="1" applyBorder="1" applyAlignment="1">
      <alignment vertical="center" wrapText="1"/>
    </xf>
    <xf numFmtId="0" fontId="2" fillId="0" borderId="56"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3" fillId="0" borderId="0" xfId="0" applyFont="1" applyAlignment="1">
      <alignment horizontal="center" vertical="center"/>
    </xf>
    <xf numFmtId="0" fontId="1" fillId="0" borderId="68" xfId="0" applyFont="1" applyBorder="1" applyAlignment="1">
      <alignment vertical="center" wrapText="1"/>
    </xf>
    <xf numFmtId="0" fontId="1" fillId="0" borderId="69" xfId="0" applyFont="1" applyBorder="1" applyAlignment="1">
      <alignment vertical="center" wrapText="1"/>
    </xf>
    <xf numFmtId="0" fontId="1" fillId="0" borderId="70" xfId="0" applyFont="1" applyBorder="1" applyAlignment="1">
      <alignment vertical="center" wrapText="1"/>
    </xf>
    <xf numFmtId="0" fontId="1" fillId="0" borderId="50" xfId="0" applyFont="1" applyBorder="1" applyAlignment="1">
      <alignment vertical="center" wrapText="1"/>
    </xf>
    <xf numFmtId="0" fontId="1" fillId="0" borderId="51" xfId="0" applyFont="1" applyBorder="1" applyAlignment="1">
      <alignment vertical="center" wrapText="1"/>
    </xf>
    <xf numFmtId="0" fontId="1" fillId="0" borderId="52" xfId="0" applyFont="1" applyBorder="1" applyAlignment="1">
      <alignment vertical="center" wrapText="1"/>
    </xf>
    <xf numFmtId="0" fontId="1" fillId="0" borderId="64" xfId="0" applyFont="1" applyBorder="1" applyAlignment="1">
      <alignment vertical="center" wrapText="1"/>
    </xf>
    <xf numFmtId="0" fontId="1" fillId="0" borderId="65" xfId="0" applyFont="1" applyBorder="1" applyAlignment="1">
      <alignment vertical="center" wrapText="1"/>
    </xf>
    <xf numFmtId="0" fontId="1" fillId="0" borderId="66" xfId="0" applyFont="1" applyBorder="1" applyAlignment="1">
      <alignment vertical="center" wrapText="1"/>
    </xf>
    <xf numFmtId="0" fontId="2" fillId="0" borderId="13" xfId="0" applyFont="1" applyBorder="1" applyAlignment="1">
      <alignment vertical="center" wrapText="1"/>
    </xf>
    <xf numFmtId="0" fontId="2" fillId="0" borderId="14" xfId="0" applyFont="1" applyBorder="1" applyAlignment="1">
      <alignment vertical="center" wrapText="1"/>
    </xf>
    <xf numFmtId="0" fontId="2" fillId="0" borderId="15" xfId="0" applyFont="1" applyBorder="1" applyAlignment="1">
      <alignment vertical="center" wrapText="1"/>
    </xf>
    <xf numFmtId="0" fontId="3" fillId="0" borderId="41" xfId="0" applyFont="1" applyBorder="1" applyAlignment="1">
      <alignment vertical="center" wrapText="1"/>
    </xf>
    <xf numFmtId="0" fontId="3" fillId="0" borderId="42" xfId="0" applyFont="1" applyBorder="1" applyAlignment="1">
      <alignment vertical="center" wrapText="1"/>
    </xf>
    <xf numFmtId="0" fontId="3" fillId="0" borderId="43" xfId="0" applyFont="1" applyBorder="1" applyAlignment="1">
      <alignment vertical="center" wrapText="1"/>
    </xf>
    <xf numFmtId="0" fontId="3" fillId="0" borderId="68" xfId="0" applyFont="1" applyBorder="1" applyAlignment="1">
      <alignment vertical="center" wrapText="1"/>
    </xf>
    <xf numFmtId="0" fontId="3" fillId="0" borderId="69" xfId="0" applyFont="1" applyBorder="1" applyAlignment="1">
      <alignment vertical="center" wrapText="1"/>
    </xf>
    <xf numFmtId="0" fontId="3" fillId="0" borderId="70" xfId="0" applyFont="1" applyBorder="1" applyAlignment="1">
      <alignment vertical="center" wrapText="1"/>
    </xf>
    <xf numFmtId="0" fontId="2" fillId="0" borderId="67" xfId="0" applyFont="1" applyBorder="1" applyAlignment="1">
      <alignment horizontal="center" vertical="center" wrapText="1"/>
    </xf>
    <xf numFmtId="0" fontId="0" fillId="0" borderId="9" xfId="0" applyBorder="1" applyAlignment="1">
      <alignment horizontal="left"/>
    </xf>
    <xf numFmtId="0" fontId="0" fillId="0" borderId="10" xfId="0" applyBorder="1" applyAlignment="1">
      <alignment horizontal="left"/>
    </xf>
    <xf numFmtId="0" fontId="0" fillId="0" borderId="37" xfId="0" applyBorder="1" applyAlignment="1">
      <alignment horizontal="left"/>
    </xf>
    <xf numFmtId="0" fontId="4" fillId="0" borderId="71" xfId="0" applyFont="1" applyBorder="1" applyAlignment="1">
      <alignment vertical="center" wrapText="1"/>
    </xf>
    <xf numFmtId="0" fontId="4" fillId="0" borderId="72" xfId="0" applyFont="1" applyBorder="1" applyAlignment="1">
      <alignment vertical="center" wrapText="1"/>
    </xf>
    <xf numFmtId="0" fontId="4" fillId="0" borderId="73" xfId="0" applyFont="1" applyBorder="1" applyAlignment="1">
      <alignment vertical="center" wrapText="1"/>
    </xf>
    <xf numFmtId="0" fontId="1" fillId="0" borderId="41" xfId="0" applyFont="1" applyBorder="1" applyAlignment="1">
      <alignment horizontal="right" vertical="center" wrapText="1"/>
    </xf>
    <xf numFmtId="0" fontId="1" fillId="0" borderId="42" xfId="0" applyFont="1" applyBorder="1" applyAlignment="1">
      <alignment horizontal="right" vertical="center" wrapText="1"/>
    </xf>
    <xf numFmtId="0" fontId="1" fillId="0" borderId="43" xfId="0" applyFont="1" applyBorder="1" applyAlignment="1">
      <alignment horizontal="right" vertical="center" wrapText="1"/>
    </xf>
    <xf numFmtId="0" fontId="8" fillId="0" borderId="67" xfId="0" applyFont="1" applyBorder="1" applyAlignment="1">
      <alignment horizontal="center"/>
    </xf>
    <xf numFmtId="3" fontId="0" fillId="0" borderId="67" xfId="0" applyNumberFormat="1" applyBorder="1" applyAlignment="1">
      <alignment horizontal="center"/>
    </xf>
    <xf numFmtId="0" fontId="0" fillId="0" borderId="67" xfId="0" applyBorder="1" applyAlignment="1">
      <alignment horizontal="center"/>
    </xf>
    <xf numFmtId="165" fontId="8" fillId="2" borderId="9" xfId="1" applyNumberFormat="1" applyFont="1" applyFill="1" applyBorder="1" applyAlignment="1">
      <alignment horizontal="center"/>
    </xf>
    <xf numFmtId="165" fontId="8" fillId="2" borderId="37" xfId="1" applyNumberFormat="1" applyFont="1" applyFill="1" applyBorder="1" applyAlignment="1">
      <alignment horizontal="center"/>
    </xf>
  </cellXfs>
  <cellStyles count="2">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114301</xdr:colOff>
      <xdr:row>0</xdr:row>
      <xdr:rowOff>9526</xdr:rowOff>
    </xdr:from>
    <xdr:to>
      <xdr:col>1</xdr:col>
      <xdr:colOff>400051</xdr:colOff>
      <xdr:row>3</xdr:row>
      <xdr:rowOff>123826</xdr:rowOff>
    </xdr:to>
    <xdr:pic>
      <xdr:nvPicPr>
        <xdr:cNvPr id="3" name="Picture 2">
          <a:extLst>
            <a:ext uri="{FF2B5EF4-FFF2-40B4-BE49-F238E27FC236}">
              <a16:creationId xmlns="" xmlns:a16="http://schemas.microsoft.com/office/drawing/2014/main" id="{D350E34F-4142-4DC2-9543-763B178576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1" y="9526"/>
          <a:ext cx="571500" cy="571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323850</xdr:colOff>
      <xdr:row>0</xdr:row>
      <xdr:rowOff>19050</xdr:rowOff>
    </xdr:from>
    <xdr:to>
      <xdr:col>2</xdr:col>
      <xdr:colOff>295274</xdr:colOff>
      <xdr:row>2</xdr:row>
      <xdr:rowOff>380999</xdr:rowOff>
    </xdr:to>
    <xdr:pic>
      <xdr:nvPicPr>
        <xdr:cNvPr id="3" name="Picture 2">
          <a:extLst>
            <a:ext uri="{FF2B5EF4-FFF2-40B4-BE49-F238E27FC236}">
              <a16:creationId xmlns="" xmlns:a16="http://schemas.microsoft.com/office/drawing/2014/main" id="{DD1A19A7-C56F-40DB-BCA5-7DFE86E1D7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3850" y="19050"/>
          <a:ext cx="666749" cy="6667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3"/>
  <sheetViews>
    <sheetView tabSelected="1" view="pageBreakPreview" zoomScaleNormal="93" zoomScaleSheetLayoutView="100" workbookViewId="0">
      <selection activeCell="I10" sqref="I10:I11"/>
    </sheetView>
  </sheetViews>
  <sheetFormatPr baseColWidth="10" defaultColWidth="8.42578125" defaultRowHeight="12" x14ac:dyDescent="0.2"/>
  <cols>
    <col min="1" max="1" width="4.28515625" style="15" customWidth="1"/>
    <col min="2" max="5" width="11.42578125" style="16" customWidth="1"/>
    <col min="6" max="6" width="40.42578125" style="16" customWidth="1"/>
    <col min="7" max="7" width="11.5703125" style="17" customWidth="1"/>
    <col min="8" max="8" width="4.7109375" style="17" customWidth="1"/>
    <col min="9" max="9" width="12.7109375" style="17" customWidth="1"/>
    <col min="10" max="10" width="12.140625" style="17" customWidth="1"/>
    <col min="11" max="11" width="15.85546875" style="17" customWidth="1"/>
    <col min="12" max="12" width="12.7109375" style="17" customWidth="1"/>
    <col min="13" max="13" width="15.42578125" style="17" customWidth="1"/>
    <col min="14" max="14" width="14.7109375" style="18" customWidth="1"/>
    <col min="15" max="16384" width="8.42578125" style="4"/>
  </cols>
  <sheetData>
    <row r="1" spans="1:14" ht="12.2" customHeight="1" x14ac:dyDescent="0.2">
      <c r="A1" s="164"/>
      <c r="B1" s="165"/>
      <c r="C1" s="170" t="s">
        <v>166</v>
      </c>
      <c r="D1" s="170"/>
      <c r="E1" s="170"/>
      <c r="F1" s="170"/>
      <c r="G1" s="170"/>
      <c r="H1" s="170"/>
      <c r="I1" s="170"/>
      <c r="J1" s="170"/>
      <c r="K1" s="170"/>
      <c r="L1" s="170"/>
      <c r="M1" s="170"/>
      <c r="N1" s="171"/>
    </row>
    <row r="2" spans="1:14" ht="12.2" customHeight="1" x14ac:dyDescent="0.2">
      <c r="A2" s="166"/>
      <c r="B2" s="167"/>
      <c r="C2" s="172"/>
      <c r="D2" s="172"/>
      <c r="E2" s="172"/>
      <c r="F2" s="172"/>
      <c r="G2" s="172"/>
      <c r="H2" s="172"/>
      <c r="I2" s="172"/>
      <c r="J2" s="172"/>
      <c r="K2" s="172"/>
      <c r="L2" s="172"/>
      <c r="M2" s="172"/>
      <c r="N2" s="173"/>
    </row>
    <row r="3" spans="1:14" ht="12.2" customHeight="1" x14ac:dyDescent="0.2">
      <c r="A3" s="166"/>
      <c r="B3" s="167"/>
      <c r="C3" s="172"/>
      <c r="D3" s="172"/>
      <c r="E3" s="172"/>
      <c r="F3" s="172"/>
      <c r="G3" s="172"/>
      <c r="H3" s="172"/>
      <c r="I3" s="172"/>
      <c r="J3" s="172"/>
      <c r="K3" s="172"/>
      <c r="L3" s="172"/>
      <c r="M3" s="172"/>
      <c r="N3" s="173"/>
    </row>
    <row r="4" spans="1:14" ht="12.2" customHeight="1" x14ac:dyDescent="0.2">
      <c r="A4" s="168"/>
      <c r="B4" s="169"/>
      <c r="C4" s="174"/>
      <c r="D4" s="174"/>
      <c r="E4" s="174"/>
      <c r="F4" s="174"/>
      <c r="G4" s="174"/>
      <c r="H4" s="174"/>
      <c r="I4" s="174"/>
      <c r="J4" s="174"/>
      <c r="K4" s="174"/>
      <c r="L4" s="174"/>
      <c r="M4" s="174"/>
      <c r="N4" s="175"/>
    </row>
    <row r="5" spans="1:14" ht="12.2" customHeight="1" x14ac:dyDescent="0.2">
      <c r="A5" s="179" t="s">
        <v>56</v>
      </c>
      <c r="B5" s="180"/>
      <c r="C5" s="180"/>
      <c r="D5" s="180"/>
      <c r="E5" s="181"/>
      <c r="F5" s="179" t="s">
        <v>57</v>
      </c>
      <c r="G5" s="180"/>
      <c r="H5" s="180"/>
      <c r="I5" s="180"/>
      <c r="J5" s="180"/>
      <c r="K5" s="180"/>
      <c r="L5" s="180"/>
      <c r="M5" s="180"/>
      <c r="N5" s="181"/>
    </row>
    <row r="6" spans="1:14" ht="12.2" customHeight="1" x14ac:dyDescent="0.2">
      <c r="A6" s="176" t="s">
        <v>50</v>
      </c>
      <c r="B6" s="177"/>
      <c r="C6" s="177"/>
      <c r="D6" s="177"/>
      <c r="E6" s="178"/>
      <c r="F6" s="176" t="s">
        <v>55</v>
      </c>
      <c r="G6" s="177"/>
      <c r="H6" s="177"/>
      <c r="I6" s="177"/>
      <c r="J6" s="177"/>
      <c r="K6" s="177"/>
      <c r="L6" s="177"/>
      <c r="M6" s="177"/>
      <c r="N6" s="178"/>
    </row>
    <row r="7" spans="1:14" ht="12.2" customHeight="1" x14ac:dyDescent="0.2">
      <c r="A7" s="176" t="s">
        <v>51</v>
      </c>
      <c r="B7" s="177"/>
      <c r="C7" s="177"/>
      <c r="D7" s="177"/>
      <c r="E7" s="178"/>
      <c r="F7" s="176" t="s">
        <v>54</v>
      </c>
      <c r="G7" s="177"/>
      <c r="H7" s="177"/>
      <c r="I7" s="177"/>
      <c r="J7" s="177"/>
      <c r="K7" s="177"/>
      <c r="L7" s="177"/>
      <c r="M7" s="177"/>
      <c r="N7" s="178"/>
    </row>
    <row r="8" spans="1:14" ht="12.2" customHeight="1" x14ac:dyDescent="0.2">
      <c r="A8" s="182" t="s">
        <v>52</v>
      </c>
      <c r="B8" s="183"/>
      <c r="C8" s="183"/>
      <c r="D8" s="183"/>
      <c r="E8" s="184"/>
      <c r="F8" s="182" t="s">
        <v>53</v>
      </c>
      <c r="G8" s="183"/>
      <c r="H8" s="183"/>
      <c r="I8" s="183"/>
      <c r="J8" s="183"/>
      <c r="K8" s="183"/>
      <c r="L8" s="183"/>
      <c r="M8" s="183"/>
      <c r="N8" s="184"/>
    </row>
    <row r="9" spans="1:14" ht="12.2" customHeight="1" x14ac:dyDescent="0.2">
      <c r="A9" s="185" t="s">
        <v>58</v>
      </c>
      <c r="B9" s="186"/>
      <c r="C9" s="186"/>
      <c r="D9" s="186"/>
      <c r="E9" s="186"/>
      <c r="F9" s="186"/>
      <c r="G9" s="186"/>
      <c r="H9" s="186"/>
      <c r="I9" s="186"/>
      <c r="J9" s="186"/>
      <c r="K9" s="186"/>
      <c r="L9" s="186"/>
      <c r="M9" s="186"/>
      <c r="N9" s="187"/>
    </row>
    <row r="10" spans="1:14" ht="22.5" customHeight="1" x14ac:dyDescent="0.2">
      <c r="A10" s="84" t="s">
        <v>0</v>
      </c>
      <c r="B10" s="88" t="s">
        <v>1</v>
      </c>
      <c r="C10" s="86"/>
      <c r="D10" s="86"/>
      <c r="E10" s="86"/>
      <c r="F10" s="188"/>
      <c r="G10" s="190" t="s">
        <v>165</v>
      </c>
      <c r="H10" s="84" t="s">
        <v>2</v>
      </c>
      <c r="I10" s="84" t="s">
        <v>167</v>
      </c>
      <c r="J10" s="84" t="s">
        <v>168</v>
      </c>
      <c r="K10" s="86" t="s">
        <v>169</v>
      </c>
      <c r="L10" s="84" t="s">
        <v>170</v>
      </c>
      <c r="M10" s="88" t="s">
        <v>163</v>
      </c>
      <c r="N10" s="84" t="s">
        <v>164</v>
      </c>
    </row>
    <row r="11" spans="1:14" ht="86.25" customHeight="1" x14ac:dyDescent="0.2">
      <c r="A11" s="85"/>
      <c r="B11" s="89"/>
      <c r="C11" s="87"/>
      <c r="D11" s="87"/>
      <c r="E11" s="87"/>
      <c r="F11" s="189"/>
      <c r="G11" s="191"/>
      <c r="H11" s="85"/>
      <c r="I11" s="85"/>
      <c r="J11" s="85"/>
      <c r="K11" s="87"/>
      <c r="L11" s="85"/>
      <c r="M11" s="89"/>
      <c r="N11" s="85"/>
    </row>
    <row r="12" spans="1:14" ht="15" customHeight="1" x14ac:dyDescent="0.2">
      <c r="A12" s="19"/>
      <c r="B12" s="161" t="s">
        <v>29</v>
      </c>
      <c r="C12" s="162"/>
      <c r="D12" s="162"/>
      <c r="E12" s="162"/>
      <c r="F12" s="163"/>
      <c r="G12" s="20"/>
      <c r="H12" s="21"/>
      <c r="I12" s="36"/>
      <c r="J12" s="36"/>
      <c r="K12" s="72"/>
      <c r="L12" s="36"/>
      <c r="M12" s="72"/>
      <c r="N12" s="79"/>
    </row>
    <row r="13" spans="1:14" s="5" customFormat="1" ht="13.5" customHeight="1" x14ac:dyDescent="0.2">
      <c r="A13" s="22"/>
      <c r="B13" s="153" t="s">
        <v>11</v>
      </c>
      <c r="C13" s="154"/>
      <c r="D13" s="154"/>
      <c r="E13" s="154"/>
      <c r="F13" s="155"/>
      <c r="G13" s="23"/>
      <c r="H13" s="22"/>
      <c r="I13" s="76"/>
      <c r="J13" s="76"/>
      <c r="K13" s="73"/>
      <c r="L13" s="76"/>
      <c r="M13" s="73"/>
      <c r="N13" s="80"/>
    </row>
    <row r="14" spans="1:14" s="5" customFormat="1" ht="50.25" customHeight="1" x14ac:dyDescent="0.2">
      <c r="A14" s="24"/>
      <c r="B14" s="153" t="s">
        <v>63</v>
      </c>
      <c r="C14" s="154"/>
      <c r="D14" s="154"/>
      <c r="E14" s="154"/>
      <c r="F14" s="155"/>
      <c r="G14" s="25"/>
      <c r="H14" s="24"/>
      <c r="I14" s="77"/>
      <c r="J14" s="77"/>
      <c r="K14" s="74"/>
      <c r="L14" s="77"/>
      <c r="M14" s="74"/>
      <c r="N14" s="80"/>
    </row>
    <row r="15" spans="1:14" ht="13.5" customHeight="1" x14ac:dyDescent="0.2">
      <c r="A15" s="26" t="s">
        <v>3</v>
      </c>
      <c r="B15" s="114" t="s">
        <v>12</v>
      </c>
      <c r="C15" s="115"/>
      <c r="D15" s="115"/>
      <c r="E15" s="115"/>
      <c r="F15" s="116"/>
      <c r="G15" s="60">
        <f>130*400/280</f>
        <v>185.71428571428572</v>
      </c>
      <c r="H15" s="26" t="s">
        <v>14</v>
      </c>
      <c r="I15" s="35"/>
      <c r="J15" s="83"/>
      <c r="K15" s="75"/>
      <c r="L15" s="35"/>
      <c r="M15" s="75"/>
      <c r="N15" s="79"/>
    </row>
    <row r="16" spans="1:14" ht="13.5" customHeight="1" x14ac:dyDescent="0.2">
      <c r="A16" s="26" t="s">
        <v>6</v>
      </c>
      <c r="B16" s="114" t="s">
        <v>13</v>
      </c>
      <c r="C16" s="115"/>
      <c r="D16" s="115"/>
      <c r="E16" s="115"/>
      <c r="F16" s="116"/>
      <c r="G16" s="60">
        <f>90*400/280</f>
        <v>128.57142857142858</v>
      </c>
      <c r="H16" s="26" t="s">
        <v>14</v>
      </c>
      <c r="I16" s="35"/>
      <c r="J16" s="35"/>
      <c r="K16" s="75"/>
      <c r="L16" s="35"/>
      <c r="M16" s="75"/>
      <c r="N16" s="79"/>
    </row>
    <row r="17" spans="1:14" ht="13.5" customHeight="1" x14ac:dyDescent="0.2">
      <c r="A17" s="29" t="s">
        <v>7</v>
      </c>
      <c r="B17" s="138" t="s">
        <v>30</v>
      </c>
      <c r="C17" s="139"/>
      <c r="D17" s="139"/>
      <c r="E17" s="139"/>
      <c r="F17" s="140"/>
      <c r="G17" s="60">
        <f>289*400/280</f>
        <v>412.85714285714283</v>
      </c>
      <c r="H17" s="29" t="s">
        <v>14</v>
      </c>
      <c r="I17" s="36"/>
      <c r="J17" s="36"/>
      <c r="K17" s="72"/>
      <c r="L17" s="36"/>
      <c r="M17" s="72"/>
      <c r="N17" s="79"/>
    </row>
    <row r="18" spans="1:14" ht="26.25" customHeight="1" x14ac:dyDescent="0.2">
      <c r="A18" s="31"/>
      <c r="B18" s="111" t="s">
        <v>68</v>
      </c>
      <c r="C18" s="136"/>
      <c r="D18" s="136"/>
      <c r="E18" s="136"/>
      <c r="F18" s="137"/>
      <c r="G18" s="60"/>
      <c r="H18" s="31"/>
      <c r="I18" s="35"/>
      <c r="J18" s="35"/>
      <c r="K18" s="75"/>
      <c r="L18" s="35"/>
      <c r="M18" s="75"/>
      <c r="N18" s="79"/>
    </row>
    <row r="19" spans="1:14" ht="13.5" customHeight="1" x14ac:dyDescent="0.2">
      <c r="A19" s="27" t="s">
        <v>47</v>
      </c>
      <c r="B19" s="114" t="s">
        <v>84</v>
      </c>
      <c r="C19" s="115"/>
      <c r="D19" s="115"/>
      <c r="E19" s="115"/>
      <c r="F19" s="116"/>
      <c r="G19" s="60">
        <f>81*400/280</f>
        <v>115.71428571428571</v>
      </c>
      <c r="H19" s="27" t="s">
        <v>8</v>
      </c>
      <c r="I19" s="36"/>
      <c r="J19" s="36"/>
      <c r="K19" s="72"/>
      <c r="L19" s="36"/>
      <c r="M19" s="72"/>
      <c r="N19" s="79"/>
    </row>
    <row r="20" spans="1:14" ht="13.5" customHeight="1" x14ac:dyDescent="0.2">
      <c r="A20" s="26" t="s">
        <v>9</v>
      </c>
      <c r="B20" s="114" t="s">
        <v>16</v>
      </c>
      <c r="C20" s="115"/>
      <c r="D20" s="115"/>
      <c r="E20" s="115"/>
      <c r="F20" s="116"/>
      <c r="G20" s="60">
        <f>25*400/280</f>
        <v>35.714285714285715</v>
      </c>
      <c r="H20" s="26" t="s">
        <v>8</v>
      </c>
      <c r="I20" s="35"/>
      <c r="J20" s="35"/>
      <c r="K20" s="75"/>
      <c r="L20" s="35"/>
      <c r="M20" s="75"/>
      <c r="N20" s="79"/>
    </row>
    <row r="21" spans="1:14" ht="14.25" customHeight="1" x14ac:dyDescent="0.2">
      <c r="A21" s="31"/>
      <c r="B21" s="111" t="s">
        <v>31</v>
      </c>
      <c r="C21" s="112"/>
      <c r="D21" s="112"/>
      <c r="E21" s="112"/>
      <c r="F21" s="113"/>
      <c r="G21" s="60"/>
      <c r="H21" s="31"/>
      <c r="I21" s="35"/>
      <c r="J21" s="35"/>
      <c r="K21" s="75"/>
      <c r="L21" s="35"/>
      <c r="M21" s="75"/>
      <c r="N21" s="79"/>
    </row>
    <row r="22" spans="1:14" ht="13.5" customHeight="1" x14ac:dyDescent="0.2">
      <c r="A22" s="34" t="s">
        <v>10</v>
      </c>
      <c r="B22" s="138" t="s">
        <v>32</v>
      </c>
      <c r="C22" s="139"/>
      <c r="D22" s="139"/>
      <c r="E22" s="139"/>
      <c r="F22" s="140"/>
      <c r="G22" s="60">
        <f>35*400/280</f>
        <v>50</v>
      </c>
      <c r="H22" s="34" t="s">
        <v>8</v>
      </c>
      <c r="I22" s="35"/>
      <c r="J22" s="35"/>
      <c r="K22" s="75"/>
      <c r="L22" s="35"/>
      <c r="M22" s="75"/>
      <c r="N22" s="79"/>
    </row>
    <row r="23" spans="1:14" ht="14.1" customHeight="1" x14ac:dyDescent="0.2">
      <c r="A23" s="6"/>
      <c r="B23" s="141" t="s">
        <v>24</v>
      </c>
      <c r="C23" s="156"/>
      <c r="D23" s="156"/>
      <c r="E23" s="156"/>
      <c r="F23" s="157"/>
      <c r="G23" s="60"/>
      <c r="H23" s="6"/>
      <c r="I23" s="77"/>
      <c r="J23" s="77"/>
      <c r="K23" s="74"/>
      <c r="L23" s="77"/>
      <c r="M23" s="74"/>
      <c r="N23" s="79"/>
    </row>
    <row r="24" spans="1:14" ht="28.5" customHeight="1" x14ac:dyDescent="0.2">
      <c r="A24" s="26"/>
      <c r="B24" s="153" t="s">
        <v>86</v>
      </c>
      <c r="C24" s="154"/>
      <c r="D24" s="154"/>
      <c r="E24" s="154"/>
      <c r="F24" s="155"/>
      <c r="G24" s="60"/>
      <c r="H24" s="27"/>
      <c r="I24" s="36"/>
      <c r="J24" s="36"/>
      <c r="K24" s="72"/>
      <c r="L24" s="36"/>
      <c r="M24" s="72"/>
      <c r="N24" s="79"/>
    </row>
    <row r="25" spans="1:14" s="18" customFormat="1" ht="14.25" customHeight="1" x14ac:dyDescent="0.2">
      <c r="A25" s="26" t="s">
        <v>15</v>
      </c>
      <c r="B25" s="114" t="s">
        <v>19</v>
      </c>
      <c r="C25" s="115"/>
      <c r="D25" s="115"/>
      <c r="E25" s="115"/>
      <c r="F25" s="116"/>
      <c r="G25" s="60">
        <f>1061*400/280</f>
        <v>1515.7142857142858</v>
      </c>
      <c r="H25" s="26" t="s">
        <v>14</v>
      </c>
      <c r="I25" s="35"/>
      <c r="J25" s="35"/>
      <c r="K25" s="75"/>
      <c r="L25" s="35"/>
      <c r="M25" s="75"/>
      <c r="N25" s="79"/>
    </row>
    <row r="26" spans="1:14" ht="47.25" customHeight="1" x14ac:dyDescent="0.2">
      <c r="A26" s="37"/>
      <c r="B26" s="158" t="s">
        <v>77</v>
      </c>
      <c r="C26" s="159"/>
      <c r="D26" s="159"/>
      <c r="E26" s="159"/>
      <c r="F26" s="160"/>
      <c r="G26" s="60"/>
      <c r="H26" s="37"/>
      <c r="I26" s="35"/>
      <c r="J26" s="35"/>
      <c r="K26" s="75"/>
      <c r="L26" s="35"/>
      <c r="M26" s="75"/>
      <c r="N26" s="79"/>
    </row>
    <row r="27" spans="1:14" ht="14.1" customHeight="1" x14ac:dyDescent="0.2">
      <c r="A27" s="26" t="s">
        <v>89</v>
      </c>
      <c r="B27" s="114" t="s">
        <v>26</v>
      </c>
      <c r="C27" s="115"/>
      <c r="D27" s="115"/>
      <c r="E27" s="115"/>
      <c r="F27" s="116"/>
      <c r="G27" s="60">
        <f>535*400/280</f>
        <v>764.28571428571433</v>
      </c>
      <c r="H27" s="39" t="s">
        <v>14</v>
      </c>
      <c r="I27" s="36"/>
      <c r="J27" s="36"/>
      <c r="K27" s="72"/>
      <c r="L27" s="36"/>
      <c r="M27" s="72"/>
      <c r="N27" s="79"/>
    </row>
    <row r="28" spans="1:14" ht="14.25" customHeight="1" x14ac:dyDescent="0.2">
      <c r="A28" s="34" t="s">
        <v>4</v>
      </c>
      <c r="B28" s="138" t="s">
        <v>25</v>
      </c>
      <c r="C28" s="139"/>
      <c r="D28" s="139"/>
      <c r="E28" s="139"/>
      <c r="F28" s="140"/>
      <c r="G28" s="60">
        <f>642*400/280</f>
        <v>917.14285714285711</v>
      </c>
      <c r="H28" s="47" t="s">
        <v>14</v>
      </c>
      <c r="I28" s="36"/>
      <c r="J28" s="36"/>
      <c r="K28" s="72"/>
      <c r="L28" s="36"/>
      <c r="M28" s="72"/>
      <c r="N28" s="79"/>
    </row>
    <row r="29" spans="1:14" ht="13.5" customHeight="1" x14ac:dyDescent="0.2">
      <c r="A29" s="32"/>
      <c r="B29" s="111" t="s">
        <v>28</v>
      </c>
      <c r="C29" s="136"/>
      <c r="D29" s="136"/>
      <c r="E29" s="136"/>
      <c r="F29" s="137"/>
      <c r="G29" s="60"/>
      <c r="H29" s="32"/>
      <c r="I29" s="36"/>
      <c r="J29" s="36"/>
      <c r="K29" s="72"/>
      <c r="L29" s="36"/>
      <c r="M29" s="72"/>
      <c r="N29" s="79"/>
    </row>
    <row r="30" spans="1:14" ht="24.75" customHeight="1" x14ac:dyDescent="0.2">
      <c r="A30" s="29" t="s">
        <v>20</v>
      </c>
      <c r="B30" s="138" t="s">
        <v>64</v>
      </c>
      <c r="C30" s="139"/>
      <c r="D30" s="139"/>
      <c r="E30" s="139"/>
      <c r="F30" s="140"/>
      <c r="G30" s="60">
        <f>16*400/280</f>
        <v>22.857142857142858</v>
      </c>
      <c r="H30" s="29" t="s">
        <v>8</v>
      </c>
      <c r="I30" s="36"/>
      <c r="J30" s="36"/>
      <c r="K30" s="72"/>
      <c r="L30" s="36"/>
      <c r="M30" s="72"/>
      <c r="N30" s="79"/>
    </row>
    <row r="31" spans="1:14" ht="14.25" customHeight="1" x14ac:dyDescent="0.2">
      <c r="A31" s="31"/>
      <c r="B31" s="141" t="s">
        <v>23</v>
      </c>
      <c r="C31" s="142"/>
      <c r="D31" s="142"/>
      <c r="E31" s="142"/>
      <c r="F31" s="143"/>
      <c r="G31" s="60"/>
      <c r="H31" s="31"/>
      <c r="I31" s="35"/>
      <c r="J31" s="35"/>
      <c r="K31" s="75"/>
      <c r="L31" s="35"/>
      <c r="M31" s="75"/>
      <c r="N31" s="79"/>
    </row>
    <row r="32" spans="1:14" ht="37.5" customHeight="1" x14ac:dyDescent="0.2">
      <c r="A32" s="41"/>
      <c r="B32" s="144" t="s">
        <v>69</v>
      </c>
      <c r="C32" s="145"/>
      <c r="D32" s="145"/>
      <c r="E32" s="145"/>
      <c r="F32" s="146"/>
      <c r="G32" s="60"/>
      <c r="H32" s="41"/>
      <c r="I32" s="35"/>
      <c r="J32" s="35"/>
      <c r="K32" s="75"/>
      <c r="L32" s="35"/>
      <c r="M32" s="75"/>
      <c r="N32" s="79"/>
    </row>
    <row r="33" spans="1:14" ht="16.5" customHeight="1" x14ac:dyDescent="0.2">
      <c r="A33" s="43" t="s">
        <v>17</v>
      </c>
      <c r="B33" s="147" t="s">
        <v>85</v>
      </c>
      <c r="C33" s="148"/>
      <c r="D33" s="148"/>
      <c r="E33" s="148"/>
      <c r="F33" s="149"/>
      <c r="G33" s="60">
        <v>40</v>
      </c>
      <c r="H33" s="43" t="s">
        <v>8</v>
      </c>
      <c r="I33" s="35"/>
      <c r="J33" s="35"/>
      <c r="K33" s="75"/>
      <c r="L33" s="35"/>
      <c r="M33" s="75"/>
      <c r="N33" s="79"/>
    </row>
    <row r="34" spans="1:14" ht="16.5" customHeight="1" x14ac:dyDescent="0.2">
      <c r="A34" s="35"/>
      <c r="B34" s="147" t="s">
        <v>162</v>
      </c>
      <c r="C34" s="148"/>
      <c r="D34" s="148"/>
      <c r="E34" s="148"/>
      <c r="F34" s="149"/>
      <c r="G34" s="60">
        <v>221.42857142857142</v>
      </c>
      <c r="H34" s="43" t="s">
        <v>8</v>
      </c>
      <c r="I34" s="35"/>
      <c r="J34" s="35"/>
      <c r="K34" s="75"/>
      <c r="L34" s="35"/>
      <c r="M34" s="75"/>
      <c r="N34" s="79"/>
    </row>
    <row r="35" spans="1:14" ht="14.25" customHeight="1" x14ac:dyDescent="0.2">
      <c r="A35" s="31"/>
      <c r="B35" s="141" t="s">
        <v>27</v>
      </c>
      <c r="C35" s="142"/>
      <c r="D35" s="142"/>
      <c r="E35" s="142"/>
      <c r="F35" s="143"/>
      <c r="G35" s="60"/>
      <c r="H35" s="31"/>
      <c r="I35" s="35"/>
      <c r="J35" s="35"/>
      <c r="K35" s="75"/>
      <c r="L35" s="35"/>
      <c r="M35" s="75"/>
      <c r="N35" s="79"/>
    </row>
    <row r="36" spans="1:14" ht="30" customHeight="1" x14ac:dyDescent="0.2">
      <c r="A36" s="41"/>
      <c r="B36" s="150" t="s">
        <v>78</v>
      </c>
      <c r="C36" s="151"/>
      <c r="D36" s="151"/>
      <c r="E36" s="151"/>
      <c r="F36" s="152"/>
      <c r="G36" s="60"/>
      <c r="H36" s="41"/>
      <c r="I36" s="35"/>
      <c r="J36" s="35"/>
      <c r="K36" s="75"/>
      <c r="L36" s="35"/>
      <c r="M36" s="75"/>
      <c r="N36" s="79"/>
    </row>
    <row r="37" spans="1:14" ht="14.25" customHeight="1" x14ac:dyDescent="0.2">
      <c r="A37" s="43" t="s">
        <v>18</v>
      </c>
      <c r="B37" s="147" t="s">
        <v>34</v>
      </c>
      <c r="C37" s="148"/>
      <c r="D37" s="148"/>
      <c r="E37" s="148"/>
      <c r="F37" s="149"/>
      <c r="G37" s="60">
        <v>51.428571428571431</v>
      </c>
      <c r="H37" s="43" t="s">
        <v>8</v>
      </c>
      <c r="I37" s="35"/>
      <c r="J37" s="35"/>
      <c r="K37" s="75"/>
      <c r="L37" s="35"/>
      <c r="M37" s="75"/>
      <c r="N37" s="79"/>
    </row>
    <row r="38" spans="1:14" ht="14.25" customHeight="1" x14ac:dyDescent="0.2">
      <c r="A38" s="43" t="s">
        <v>5</v>
      </c>
      <c r="B38" s="147" t="s">
        <v>87</v>
      </c>
      <c r="C38" s="148"/>
      <c r="D38" s="148"/>
      <c r="E38" s="148"/>
      <c r="F38" s="149"/>
      <c r="G38" s="60">
        <v>224.28571428571428</v>
      </c>
      <c r="H38" s="43" t="s">
        <v>8</v>
      </c>
      <c r="I38" s="35"/>
      <c r="J38" s="35"/>
      <c r="K38" s="75"/>
      <c r="L38" s="35"/>
      <c r="M38" s="75"/>
      <c r="N38" s="79"/>
    </row>
    <row r="39" spans="1:14" s="8" customFormat="1" ht="14.25" customHeight="1" x14ac:dyDescent="0.2">
      <c r="A39" s="32"/>
      <c r="B39" s="111" t="s">
        <v>65</v>
      </c>
      <c r="C39" s="112"/>
      <c r="D39" s="112"/>
      <c r="E39" s="112"/>
      <c r="F39" s="113"/>
      <c r="G39" s="60"/>
      <c r="H39" s="32"/>
      <c r="I39" s="36"/>
      <c r="J39" s="36"/>
      <c r="K39" s="72"/>
      <c r="L39" s="36"/>
      <c r="M39" s="72"/>
      <c r="N39" s="81"/>
    </row>
    <row r="40" spans="1:14" s="8" customFormat="1" ht="26.25" customHeight="1" x14ac:dyDescent="0.2">
      <c r="A40" s="27"/>
      <c r="B40" s="153" t="s">
        <v>66</v>
      </c>
      <c r="C40" s="154"/>
      <c r="D40" s="154"/>
      <c r="E40" s="154"/>
      <c r="F40" s="155"/>
      <c r="G40" s="60"/>
      <c r="H40" s="27"/>
      <c r="I40" s="36"/>
      <c r="J40" s="36"/>
      <c r="K40" s="72"/>
      <c r="L40" s="36"/>
      <c r="M40" s="72"/>
      <c r="N40" s="81"/>
    </row>
    <row r="41" spans="1:14" s="8" customFormat="1" ht="12.75" customHeight="1" x14ac:dyDescent="0.2">
      <c r="A41" s="29" t="s">
        <v>48</v>
      </c>
      <c r="B41" s="138" t="s">
        <v>67</v>
      </c>
      <c r="C41" s="139"/>
      <c r="D41" s="139"/>
      <c r="E41" s="139"/>
      <c r="F41" s="140"/>
      <c r="G41" s="60">
        <f>206*400/280</f>
        <v>294.28571428571428</v>
      </c>
      <c r="H41" s="29" t="s">
        <v>8</v>
      </c>
      <c r="I41" s="36"/>
      <c r="J41" s="36"/>
      <c r="K41" s="72"/>
      <c r="L41" s="36"/>
      <c r="M41" s="72"/>
      <c r="N41" s="81"/>
    </row>
    <row r="42" spans="1:14" ht="12.75" customHeight="1" x14ac:dyDescent="0.2">
      <c r="A42" s="31"/>
      <c r="B42" s="111" t="s">
        <v>43</v>
      </c>
      <c r="C42" s="136"/>
      <c r="D42" s="136"/>
      <c r="E42" s="136"/>
      <c r="F42" s="137"/>
      <c r="G42" s="60"/>
      <c r="H42" s="31"/>
      <c r="I42" s="35"/>
      <c r="J42" s="35"/>
      <c r="K42" s="75"/>
      <c r="L42" s="35"/>
      <c r="M42" s="75"/>
      <c r="N42" s="79"/>
    </row>
    <row r="43" spans="1:14" ht="51" customHeight="1" x14ac:dyDescent="0.2">
      <c r="A43" s="41"/>
      <c r="B43" s="153" t="s">
        <v>91</v>
      </c>
      <c r="C43" s="154"/>
      <c r="D43" s="154"/>
      <c r="E43" s="154"/>
      <c r="F43" s="155"/>
      <c r="G43" s="60"/>
      <c r="H43" s="41"/>
      <c r="I43" s="35"/>
      <c r="J43" s="35"/>
      <c r="K43" s="75"/>
      <c r="L43" s="35"/>
      <c r="M43" s="75"/>
      <c r="N43" s="79"/>
    </row>
    <row r="44" spans="1:14" ht="14.25" customHeight="1" x14ac:dyDescent="0.2">
      <c r="A44" s="26" t="s">
        <v>21</v>
      </c>
      <c r="B44" s="114" t="s">
        <v>45</v>
      </c>
      <c r="C44" s="115"/>
      <c r="D44" s="115"/>
      <c r="E44" s="115"/>
      <c r="F44" s="116"/>
      <c r="G44" s="60">
        <v>21.428571428571427</v>
      </c>
      <c r="H44" s="26" t="s">
        <v>8</v>
      </c>
      <c r="I44" s="35"/>
      <c r="J44" s="35"/>
      <c r="K44" s="75"/>
      <c r="L44" s="35"/>
      <c r="M44" s="75"/>
      <c r="N44" s="79"/>
    </row>
    <row r="45" spans="1:14" ht="14.25" customHeight="1" x14ac:dyDescent="0.2">
      <c r="A45" s="26" t="s">
        <v>6</v>
      </c>
      <c r="B45" s="114" t="s">
        <v>70</v>
      </c>
      <c r="C45" s="115"/>
      <c r="D45" s="115"/>
      <c r="E45" s="115"/>
      <c r="F45" s="116"/>
      <c r="G45" s="60">
        <v>40</v>
      </c>
      <c r="H45" s="26" t="s">
        <v>8</v>
      </c>
      <c r="I45" s="35"/>
      <c r="J45" s="35"/>
      <c r="K45" s="75"/>
      <c r="L45" s="35"/>
      <c r="M45" s="75"/>
      <c r="N45" s="79"/>
    </row>
    <row r="46" spans="1:14" ht="14.25" customHeight="1" x14ac:dyDescent="0.2">
      <c r="A46" s="26" t="s">
        <v>79</v>
      </c>
      <c r="B46" s="114" t="s">
        <v>44</v>
      </c>
      <c r="C46" s="115"/>
      <c r="D46" s="115"/>
      <c r="E46" s="115"/>
      <c r="F46" s="116"/>
      <c r="G46" s="60">
        <v>298.57142857142856</v>
      </c>
      <c r="H46" s="26" t="s">
        <v>8</v>
      </c>
      <c r="I46" s="35"/>
      <c r="J46" s="35"/>
      <c r="K46" s="75"/>
      <c r="L46" s="35"/>
      <c r="M46" s="75"/>
      <c r="N46" s="79"/>
    </row>
    <row r="47" spans="1:14" ht="14.25" customHeight="1" x14ac:dyDescent="0.2">
      <c r="A47" s="26" t="s">
        <v>22</v>
      </c>
      <c r="B47" s="114" t="s">
        <v>73</v>
      </c>
      <c r="C47" s="115"/>
      <c r="D47" s="115"/>
      <c r="E47" s="115"/>
      <c r="F47" s="116"/>
      <c r="G47" s="60">
        <v>252.85714285714286</v>
      </c>
      <c r="H47" s="26" t="s">
        <v>8</v>
      </c>
      <c r="I47" s="35"/>
      <c r="J47" s="35"/>
      <c r="K47" s="75"/>
      <c r="L47" s="35"/>
      <c r="M47" s="75"/>
      <c r="N47" s="79"/>
    </row>
    <row r="48" spans="1:14" ht="14.25" customHeight="1" x14ac:dyDescent="0.2">
      <c r="A48" s="26" t="s">
        <v>49</v>
      </c>
      <c r="B48" s="114" t="s">
        <v>74</v>
      </c>
      <c r="C48" s="115"/>
      <c r="D48" s="115"/>
      <c r="E48" s="115"/>
      <c r="F48" s="116"/>
      <c r="G48" s="60">
        <v>615.71428571428567</v>
      </c>
      <c r="H48" s="26" t="s">
        <v>8</v>
      </c>
      <c r="I48" s="35"/>
      <c r="J48" s="35"/>
      <c r="K48" s="75"/>
      <c r="L48" s="35"/>
      <c r="M48" s="75"/>
      <c r="N48" s="79"/>
    </row>
    <row r="49" spans="1:14" ht="14.25" customHeight="1" x14ac:dyDescent="0.2">
      <c r="A49" s="26" t="s">
        <v>33</v>
      </c>
      <c r="B49" s="114" t="s">
        <v>62</v>
      </c>
      <c r="C49" s="115"/>
      <c r="D49" s="115"/>
      <c r="E49" s="115"/>
      <c r="F49" s="116"/>
      <c r="G49" s="60">
        <v>302.85714285714283</v>
      </c>
      <c r="H49" s="26" t="s">
        <v>8</v>
      </c>
      <c r="I49" s="35"/>
      <c r="J49" s="35"/>
      <c r="K49" s="75"/>
      <c r="L49" s="35"/>
      <c r="M49" s="75"/>
      <c r="N49" s="79"/>
    </row>
    <row r="50" spans="1:14" ht="12.75" customHeight="1" x14ac:dyDescent="0.2">
      <c r="A50" s="26" t="s">
        <v>35</v>
      </c>
      <c r="B50" s="114" t="s">
        <v>46</v>
      </c>
      <c r="C50" s="115"/>
      <c r="D50" s="115"/>
      <c r="E50" s="115"/>
      <c r="F50" s="116"/>
      <c r="G50" s="60">
        <v>70</v>
      </c>
      <c r="H50" s="26" t="s">
        <v>8</v>
      </c>
      <c r="I50" s="35"/>
      <c r="J50" s="35"/>
      <c r="K50" s="75"/>
      <c r="L50" s="35"/>
      <c r="M50" s="75"/>
      <c r="N50" s="79"/>
    </row>
    <row r="51" spans="1:14" ht="12.75" customHeight="1" x14ac:dyDescent="0.2">
      <c r="A51" s="26" t="s">
        <v>80</v>
      </c>
      <c r="B51" s="114" t="s">
        <v>75</v>
      </c>
      <c r="C51" s="115"/>
      <c r="D51" s="115"/>
      <c r="E51" s="115"/>
      <c r="F51" s="116"/>
      <c r="G51" s="60">
        <v>25.714285714285715</v>
      </c>
      <c r="H51" s="26" t="s">
        <v>8</v>
      </c>
      <c r="I51" s="35"/>
      <c r="J51" s="35"/>
      <c r="K51" s="75"/>
      <c r="L51" s="35"/>
      <c r="M51" s="75"/>
      <c r="N51" s="79"/>
    </row>
    <row r="52" spans="1:14" ht="12.75" customHeight="1" x14ac:dyDescent="0.2">
      <c r="A52" s="26" t="s">
        <v>36</v>
      </c>
      <c r="B52" s="114" t="s">
        <v>76</v>
      </c>
      <c r="C52" s="115"/>
      <c r="D52" s="115"/>
      <c r="E52" s="115"/>
      <c r="F52" s="116"/>
      <c r="G52" s="60">
        <v>77.142857142857139</v>
      </c>
      <c r="H52" s="26" t="s">
        <v>8</v>
      </c>
      <c r="I52" s="35"/>
      <c r="J52" s="35"/>
      <c r="K52" s="75"/>
      <c r="L52" s="35"/>
      <c r="M52" s="75"/>
      <c r="N52" s="79"/>
    </row>
    <row r="53" spans="1:14" ht="12.75" customHeight="1" x14ac:dyDescent="0.2">
      <c r="A53" s="45" t="s">
        <v>37</v>
      </c>
      <c r="B53" s="130" t="s">
        <v>81</v>
      </c>
      <c r="C53" s="131"/>
      <c r="D53" s="131"/>
      <c r="E53" s="131"/>
      <c r="F53" s="132"/>
      <c r="G53" s="60">
        <v>642.85714285714289</v>
      </c>
      <c r="H53" s="45" t="s">
        <v>8</v>
      </c>
      <c r="I53" s="35"/>
      <c r="J53" s="35"/>
      <c r="K53" s="75"/>
      <c r="L53" s="35"/>
      <c r="M53" s="75"/>
      <c r="N53" s="79"/>
    </row>
    <row r="54" spans="1:14" ht="36.75" customHeight="1" x14ac:dyDescent="0.2">
      <c r="A54" s="31"/>
      <c r="B54" s="133" t="s">
        <v>161</v>
      </c>
      <c r="C54" s="134"/>
      <c r="D54" s="134"/>
      <c r="E54" s="134"/>
      <c r="F54" s="135"/>
      <c r="G54" s="60"/>
      <c r="H54" s="31"/>
      <c r="I54" s="35"/>
      <c r="J54" s="35"/>
      <c r="K54" s="75"/>
      <c r="L54" s="35"/>
      <c r="M54" s="75"/>
      <c r="N54" s="79"/>
    </row>
    <row r="55" spans="1:14" ht="14.25" customHeight="1" x14ac:dyDescent="0.2">
      <c r="A55" s="43" t="s">
        <v>38</v>
      </c>
      <c r="B55" s="127" t="s">
        <v>83</v>
      </c>
      <c r="C55" s="128"/>
      <c r="D55" s="128"/>
      <c r="E55" s="128"/>
      <c r="F55" s="129"/>
      <c r="G55" s="60">
        <v>17.142857142857142</v>
      </c>
      <c r="H55" s="43" t="s">
        <v>8</v>
      </c>
      <c r="I55" s="35"/>
      <c r="J55" s="35"/>
      <c r="K55" s="75"/>
      <c r="L55" s="35"/>
      <c r="M55" s="75"/>
      <c r="N55" s="79"/>
    </row>
    <row r="56" spans="1:14" ht="14.25" customHeight="1" x14ac:dyDescent="0.2">
      <c r="A56" s="35" t="s">
        <v>39</v>
      </c>
      <c r="B56" s="108" t="s">
        <v>88</v>
      </c>
      <c r="C56" s="109"/>
      <c r="D56" s="109"/>
      <c r="E56" s="109"/>
      <c r="F56" s="110"/>
      <c r="G56" s="60">
        <v>57.142857142857146</v>
      </c>
      <c r="H56" s="35" t="s">
        <v>8</v>
      </c>
      <c r="I56" s="35"/>
      <c r="J56" s="35"/>
      <c r="K56" s="75"/>
      <c r="L56" s="35"/>
      <c r="M56" s="75"/>
      <c r="N56" s="79"/>
    </row>
    <row r="57" spans="1:14" ht="14.25" customHeight="1" x14ac:dyDescent="0.2">
      <c r="A57" s="31"/>
      <c r="B57" s="111" t="s">
        <v>41</v>
      </c>
      <c r="C57" s="112"/>
      <c r="D57" s="112"/>
      <c r="E57" s="112"/>
      <c r="F57" s="113"/>
      <c r="G57" s="32"/>
      <c r="H57" s="31"/>
      <c r="I57" s="35"/>
      <c r="J57" s="35"/>
      <c r="K57" s="75"/>
      <c r="L57" s="35"/>
      <c r="M57" s="75"/>
      <c r="N57" s="79"/>
    </row>
    <row r="58" spans="1:14" ht="27" customHeight="1" x14ac:dyDescent="0.2">
      <c r="A58" s="26" t="s">
        <v>40</v>
      </c>
      <c r="B58" s="114" t="s">
        <v>72</v>
      </c>
      <c r="C58" s="115"/>
      <c r="D58" s="115"/>
      <c r="E58" s="115"/>
      <c r="F58" s="116"/>
      <c r="G58" s="27">
        <v>261.42857142857144</v>
      </c>
      <c r="H58" s="26" t="s">
        <v>42</v>
      </c>
      <c r="I58" s="35"/>
      <c r="J58" s="35"/>
      <c r="K58" s="75"/>
      <c r="L58" s="35"/>
      <c r="M58" s="75"/>
      <c r="N58" s="79"/>
    </row>
    <row r="59" spans="1:14" ht="27" customHeight="1" x14ac:dyDescent="0.2">
      <c r="A59" s="48" t="s">
        <v>90</v>
      </c>
      <c r="B59" s="117" t="s">
        <v>71</v>
      </c>
      <c r="C59" s="118"/>
      <c r="D59" s="118"/>
      <c r="E59" s="118"/>
      <c r="F59" s="119"/>
      <c r="G59" s="49">
        <v>128.57142857142858</v>
      </c>
      <c r="H59" s="48" t="s">
        <v>42</v>
      </c>
      <c r="I59" s="78"/>
      <c r="J59" s="78"/>
      <c r="K59" s="75"/>
      <c r="L59" s="78"/>
      <c r="M59" s="75"/>
      <c r="N59" s="82"/>
    </row>
    <row r="60" spans="1:14" ht="18" customHeight="1" x14ac:dyDescent="0.2">
      <c r="A60" s="120"/>
      <c r="B60" s="120"/>
      <c r="C60" s="120"/>
      <c r="D60" s="120"/>
      <c r="E60" s="120"/>
      <c r="F60" s="120"/>
      <c r="G60" s="120"/>
      <c r="H60" s="120"/>
      <c r="I60" s="120"/>
      <c r="J60" s="120"/>
      <c r="K60" s="120"/>
      <c r="L60" s="120"/>
      <c r="M60" s="120"/>
      <c r="N60" s="120"/>
    </row>
    <row r="61" spans="1:14" ht="20.100000000000001" customHeight="1" x14ac:dyDescent="0.2">
      <c r="A61" s="121" t="s">
        <v>82</v>
      </c>
      <c r="B61" s="122"/>
      <c r="C61" s="122"/>
      <c r="D61" s="122"/>
      <c r="E61" s="122"/>
      <c r="F61" s="122"/>
      <c r="G61" s="122"/>
      <c r="H61" s="122"/>
      <c r="I61" s="122"/>
      <c r="J61" s="122"/>
      <c r="K61" s="122"/>
      <c r="L61" s="122"/>
      <c r="M61" s="122"/>
      <c r="N61" s="123"/>
    </row>
    <row r="62" spans="1:14" ht="7.5" customHeight="1" x14ac:dyDescent="0.2">
      <c r="A62" s="124"/>
      <c r="B62" s="125"/>
      <c r="C62" s="125"/>
      <c r="D62" s="125"/>
      <c r="E62" s="125"/>
      <c r="F62" s="125"/>
      <c r="G62" s="125"/>
      <c r="H62" s="125"/>
      <c r="I62" s="125"/>
      <c r="J62" s="125"/>
      <c r="K62" s="125"/>
      <c r="L62" s="125"/>
      <c r="M62" s="125"/>
      <c r="N62" s="126"/>
    </row>
    <row r="63" spans="1:14" ht="20.100000000000001" customHeight="1" x14ac:dyDescent="0.2">
      <c r="A63" s="90"/>
      <c r="B63" s="91"/>
      <c r="C63" s="91"/>
      <c r="D63" s="91"/>
      <c r="E63" s="91"/>
      <c r="F63" s="91"/>
      <c r="G63" s="91"/>
      <c r="H63" s="91"/>
      <c r="I63" s="91"/>
      <c r="J63" s="91"/>
      <c r="K63" s="91"/>
      <c r="L63" s="91"/>
      <c r="M63" s="91"/>
      <c r="N63" s="92"/>
    </row>
    <row r="64" spans="1:14" ht="20.100000000000001" customHeight="1" x14ac:dyDescent="0.2">
      <c r="A64" s="93"/>
      <c r="B64" s="94"/>
      <c r="C64" s="94"/>
      <c r="D64" s="94"/>
      <c r="E64" s="94"/>
      <c r="F64" s="94"/>
      <c r="G64" s="94"/>
      <c r="H64" s="94"/>
      <c r="I64" s="94"/>
      <c r="J64" s="94"/>
      <c r="K64" s="94"/>
      <c r="L64" s="94"/>
      <c r="M64" s="94"/>
      <c r="N64" s="95"/>
    </row>
    <row r="65" spans="1:14" ht="20.100000000000001" customHeight="1" x14ac:dyDescent="0.2">
      <c r="A65" s="93"/>
      <c r="B65" s="94"/>
      <c r="C65" s="94"/>
      <c r="D65" s="94"/>
      <c r="E65" s="94"/>
      <c r="F65" s="94"/>
      <c r="G65" s="94"/>
      <c r="H65" s="94"/>
      <c r="I65" s="94"/>
      <c r="J65" s="94"/>
      <c r="K65" s="94"/>
      <c r="L65" s="94"/>
      <c r="M65" s="94"/>
      <c r="N65" s="95"/>
    </row>
    <row r="66" spans="1:14" ht="20.100000000000001" customHeight="1" x14ac:dyDescent="0.2">
      <c r="A66" s="93"/>
      <c r="B66" s="94"/>
      <c r="C66" s="94"/>
      <c r="D66" s="94"/>
      <c r="E66" s="94"/>
      <c r="F66" s="94"/>
      <c r="G66" s="94"/>
      <c r="H66" s="94"/>
      <c r="I66" s="94"/>
      <c r="J66" s="94"/>
      <c r="K66" s="94"/>
      <c r="L66" s="94"/>
      <c r="M66" s="94"/>
      <c r="N66" s="95"/>
    </row>
    <row r="67" spans="1:14" ht="20.100000000000001" customHeight="1" x14ac:dyDescent="0.2">
      <c r="A67" s="93"/>
      <c r="B67" s="94"/>
      <c r="C67" s="94"/>
      <c r="D67" s="94"/>
      <c r="E67" s="94"/>
      <c r="F67" s="94"/>
      <c r="G67" s="94"/>
      <c r="H67" s="94"/>
      <c r="I67" s="94"/>
      <c r="J67" s="94"/>
      <c r="K67" s="94"/>
      <c r="L67" s="94"/>
      <c r="M67" s="94"/>
      <c r="N67" s="95"/>
    </row>
    <row r="68" spans="1:14" ht="27.75" customHeight="1" x14ac:dyDescent="0.2">
      <c r="A68" s="93"/>
      <c r="B68" s="94"/>
      <c r="C68" s="94"/>
      <c r="D68" s="94"/>
      <c r="E68" s="94"/>
      <c r="F68" s="94"/>
      <c r="G68" s="94"/>
      <c r="H68" s="94"/>
      <c r="I68" s="94"/>
      <c r="J68" s="94"/>
      <c r="K68" s="94"/>
      <c r="L68" s="94"/>
      <c r="M68" s="94"/>
      <c r="N68" s="95"/>
    </row>
    <row r="69" spans="1:14" ht="20.100000000000001" customHeight="1" x14ac:dyDescent="0.2">
      <c r="A69" s="93"/>
      <c r="B69" s="94"/>
      <c r="C69" s="94"/>
      <c r="D69" s="94"/>
      <c r="E69" s="94"/>
      <c r="F69" s="94"/>
      <c r="G69" s="94"/>
      <c r="H69" s="94"/>
      <c r="I69" s="94"/>
      <c r="J69" s="94"/>
      <c r="K69" s="94"/>
      <c r="L69" s="94"/>
      <c r="M69" s="94"/>
      <c r="N69" s="95"/>
    </row>
    <row r="70" spans="1:14" ht="20.100000000000001" customHeight="1" x14ac:dyDescent="0.2">
      <c r="A70" s="96"/>
      <c r="B70" s="97"/>
      <c r="C70" s="97"/>
      <c r="D70" s="97"/>
      <c r="E70" s="97"/>
      <c r="F70" s="97"/>
      <c r="G70" s="97"/>
      <c r="H70" s="97"/>
      <c r="I70" s="97"/>
      <c r="J70" s="97"/>
      <c r="K70" s="97"/>
      <c r="L70" s="97"/>
      <c r="M70" s="97"/>
      <c r="N70" s="98"/>
    </row>
    <row r="71" spans="1:14" ht="20.100000000000001" customHeight="1" x14ac:dyDescent="0.2">
      <c r="A71" s="99" t="s">
        <v>59</v>
      </c>
      <c r="B71" s="100"/>
      <c r="C71" s="100"/>
      <c r="D71" s="100"/>
      <c r="E71" s="101"/>
      <c r="F71" s="1" t="s">
        <v>60</v>
      </c>
      <c r="G71" s="9"/>
      <c r="H71" s="9"/>
      <c r="I71" s="9"/>
      <c r="J71" s="9"/>
      <c r="K71" s="9"/>
      <c r="L71" s="9"/>
      <c r="M71" s="9"/>
      <c r="N71" s="10"/>
    </row>
    <row r="72" spans="1:14" ht="20.100000000000001" customHeight="1" x14ac:dyDescent="0.2">
      <c r="A72" s="102" t="s">
        <v>51</v>
      </c>
      <c r="B72" s="103"/>
      <c r="C72" s="103"/>
      <c r="D72" s="103"/>
      <c r="E72" s="104"/>
      <c r="F72" s="2" t="s">
        <v>51</v>
      </c>
      <c r="G72" s="11"/>
      <c r="H72" s="11"/>
      <c r="I72" s="11"/>
      <c r="J72" s="11"/>
      <c r="K72" s="11"/>
      <c r="L72" s="11"/>
      <c r="M72" s="11"/>
      <c r="N72" s="12"/>
    </row>
    <row r="73" spans="1:14" ht="20.100000000000001" customHeight="1" x14ac:dyDescent="0.2">
      <c r="A73" s="105" t="s">
        <v>61</v>
      </c>
      <c r="B73" s="106"/>
      <c r="C73" s="106"/>
      <c r="D73" s="106"/>
      <c r="E73" s="107"/>
      <c r="F73" s="3" t="s">
        <v>61</v>
      </c>
      <c r="G73" s="13"/>
      <c r="H73" s="13"/>
      <c r="I73" s="13"/>
      <c r="J73" s="13"/>
      <c r="K73" s="13"/>
      <c r="L73" s="13"/>
      <c r="M73" s="13"/>
      <c r="N73" s="14"/>
    </row>
    <row r="74" spans="1:14" ht="16.5" customHeight="1" x14ac:dyDescent="0.2"/>
    <row r="75" spans="1:14" ht="13.5" customHeight="1" x14ac:dyDescent="0.2"/>
    <row r="76" spans="1:14" ht="12" customHeight="1" x14ac:dyDescent="0.2"/>
    <row r="77" spans="1:14" ht="20.100000000000001" customHeight="1" x14ac:dyDescent="0.2"/>
    <row r="78" spans="1:14" ht="20.100000000000001" customHeight="1" x14ac:dyDescent="0.2"/>
    <row r="79" spans="1:14" ht="20.100000000000001" customHeight="1" x14ac:dyDescent="0.2"/>
    <row r="80" spans="1:14" ht="20.100000000000001" customHeight="1" x14ac:dyDescent="0.2"/>
    <row r="81" ht="20.100000000000001" customHeight="1" x14ac:dyDescent="0.2"/>
    <row r="82" ht="20.100000000000001" customHeight="1" x14ac:dyDescent="0.2"/>
    <row r="83" ht="20.100000000000001" customHeight="1" x14ac:dyDescent="0.2"/>
    <row r="84" ht="20.100000000000001" customHeight="1" x14ac:dyDescent="0.2"/>
    <row r="85" ht="20.100000000000001" customHeight="1" x14ac:dyDescent="0.2"/>
    <row r="86" ht="20.100000000000001" customHeight="1" x14ac:dyDescent="0.2"/>
    <row r="87" ht="20.100000000000001" customHeight="1" x14ac:dyDescent="0.2"/>
    <row r="88" ht="20.100000000000001" customHeight="1" x14ac:dyDescent="0.2"/>
    <row r="89" ht="20.100000000000001" customHeight="1" x14ac:dyDescent="0.2"/>
    <row r="90" ht="20.100000000000001" customHeight="1" x14ac:dyDescent="0.2"/>
    <row r="91" ht="20.100000000000001" customHeight="1" x14ac:dyDescent="0.2"/>
    <row r="92" ht="20.100000000000001" customHeight="1" x14ac:dyDescent="0.2"/>
    <row r="93" ht="20.100000000000001" customHeight="1" x14ac:dyDescent="0.2"/>
    <row r="94" ht="20.100000000000001" customHeight="1" x14ac:dyDescent="0.2"/>
    <row r="95" ht="20.100000000000001" customHeight="1" x14ac:dyDescent="0.2"/>
    <row r="96" ht="20.100000000000001" customHeight="1" x14ac:dyDescent="0.2"/>
    <row r="97" ht="20.100000000000001" customHeight="1" x14ac:dyDescent="0.2"/>
    <row r="98" ht="20.100000000000001" customHeight="1" x14ac:dyDescent="0.2"/>
    <row r="99" ht="20.100000000000001" customHeight="1" x14ac:dyDescent="0.2"/>
    <row r="100" ht="20.100000000000001" customHeight="1" x14ac:dyDescent="0.2"/>
    <row r="101" ht="20.100000000000001" customHeight="1" x14ac:dyDescent="0.2"/>
    <row r="102" ht="20.100000000000001" customHeight="1" x14ac:dyDescent="0.2"/>
    <row r="103" ht="20.100000000000001" customHeight="1" x14ac:dyDescent="0.2"/>
    <row r="104" ht="20.100000000000001" customHeight="1" x14ac:dyDescent="0.2"/>
    <row r="105" ht="20.100000000000001" customHeight="1" x14ac:dyDescent="0.2"/>
    <row r="106" ht="20.100000000000001" customHeight="1" x14ac:dyDescent="0.2"/>
    <row r="107" ht="20.100000000000001" customHeight="1" x14ac:dyDescent="0.2"/>
    <row r="108" ht="20.100000000000001" customHeight="1" x14ac:dyDescent="0.2"/>
    <row r="109" ht="20.100000000000001" customHeight="1" x14ac:dyDescent="0.2"/>
    <row r="110" ht="20.100000000000001" customHeight="1" x14ac:dyDescent="0.2"/>
    <row r="111" ht="20.100000000000001" customHeight="1" x14ac:dyDescent="0.2"/>
    <row r="112" ht="20.100000000000001" customHeight="1" x14ac:dyDescent="0.2"/>
    <row r="113" ht="20.100000000000001" customHeight="1" x14ac:dyDescent="0.2"/>
    <row r="114" ht="20.100000000000001" customHeight="1" x14ac:dyDescent="0.2"/>
    <row r="115" ht="20.100000000000001" customHeight="1" x14ac:dyDescent="0.2"/>
    <row r="116" ht="20.100000000000001" customHeight="1" x14ac:dyDescent="0.2"/>
    <row r="117" ht="20.100000000000001" customHeight="1" x14ac:dyDescent="0.2"/>
    <row r="118" ht="20.100000000000001" customHeight="1" x14ac:dyDescent="0.2"/>
    <row r="119" ht="20.100000000000001" customHeight="1" x14ac:dyDescent="0.2"/>
    <row r="120" ht="20.100000000000001" customHeight="1" x14ac:dyDescent="0.2"/>
    <row r="121" ht="20.100000000000001" customHeight="1" x14ac:dyDescent="0.2"/>
    <row r="122" ht="20.100000000000001" customHeight="1" x14ac:dyDescent="0.2"/>
    <row r="123" ht="20.100000000000001" customHeight="1" x14ac:dyDescent="0.2"/>
    <row r="124" ht="20.100000000000001" customHeight="1" x14ac:dyDescent="0.2"/>
    <row r="125" ht="20.100000000000001" customHeight="1" x14ac:dyDescent="0.2"/>
    <row r="126" ht="20.100000000000001" customHeight="1" x14ac:dyDescent="0.2"/>
    <row r="127" ht="20.100000000000001" customHeight="1" x14ac:dyDescent="0.2"/>
    <row r="128" ht="20.100000000000001" customHeight="1" x14ac:dyDescent="0.2"/>
    <row r="129" ht="20.100000000000001" customHeight="1" x14ac:dyDescent="0.2"/>
    <row r="130" ht="20.100000000000001" customHeight="1" x14ac:dyDescent="0.2"/>
    <row r="131" ht="20.100000000000001" customHeight="1" x14ac:dyDescent="0.2"/>
    <row r="132" ht="20.100000000000001" customHeight="1" x14ac:dyDescent="0.2"/>
    <row r="133" ht="20.100000000000001" customHeight="1" x14ac:dyDescent="0.2"/>
    <row r="134" ht="20.100000000000001" customHeight="1" x14ac:dyDescent="0.2"/>
    <row r="135" ht="20.100000000000001" customHeight="1" x14ac:dyDescent="0.2"/>
    <row r="136" ht="20.100000000000001" customHeight="1" x14ac:dyDescent="0.2"/>
    <row r="137" ht="20.100000000000001" customHeight="1" x14ac:dyDescent="0.2"/>
    <row r="138" ht="20.100000000000001" customHeight="1" x14ac:dyDescent="0.2"/>
    <row r="139" ht="20.100000000000001" customHeight="1" x14ac:dyDescent="0.2"/>
    <row r="140" ht="20.100000000000001" customHeight="1" x14ac:dyDescent="0.2"/>
    <row r="141" ht="20.100000000000001" customHeight="1" x14ac:dyDescent="0.2"/>
    <row r="142" ht="20.100000000000001" customHeight="1" x14ac:dyDescent="0.2"/>
    <row r="143" ht="20.100000000000001" customHeight="1" x14ac:dyDescent="0.2"/>
    <row r="144" ht="20.100000000000001" customHeight="1" x14ac:dyDescent="0.2"/>
    <row r="145" ht="20.100000000000001" customHeight="1" x14ac:dyDescent="0.2"/>
    <row r="146" ht="20.100000000000001" customHeight="1" x14ac:dyDescent="0.2"/>
    <row r="147" ht="20.100000000000001" customHeight="1" x14ac:dyDescent="0.2"/>
    <row r="148" ht="20.100000000000001" customHeight="1" x14ac:dyDescent="0.2"/>
    <row r="149" ht="20.100000000000001" customHeight="1" x14ac:dyDescent="0.2"/>
    <row r="150" ht="20.100000000000001" customHeight="1" x14ac:dyDescent="0.2"/>
    <row r="151" ht="20.100000000000001" customHeight="1" x14ac:dyDescent="0.2"/>
    <row r="152" ht="20.100000000000001" customHeight="1" x14ac:dyDescent="0.2"/>
    <row r="153" ht="20.100000000000001" customHeight="1" x14ac:dyDescent="0.2"/>
    <row r="154" ht="20.100000000000001" customHeight="1" x14ac:dyDescent="0.2"/>
    <row r="155" ht="20.100000000000001" customHeight="1" x14ac:dyDescent="0.2"/>
    <row r="156" ht="20.100000000000001" customHeight="1" x14ac:dyDescent="0.2"/>
    <row r="157" ht="20.100000000000001" customHeight="1" x14ac:dyDescent="0.2"/>
    <row r="158" ht="20.100000000000001" customHeight="1" x14ac:dyDescent="0.2"/>
    <row r="159" ht="20.100000000000001" customHeight="1" x14ac:dyDescent="0.2"/>
    <row r="160" ht="20.100000000000001" customHeight="1" x14ac:dyDescent="0.2"/>
    <row r="161" ht="20.100000000000001" customHeight="1" x14ac:dyDescent="0.2"/>
    <row r="162" ht="20.100000000000001" customHeight="1" x14ac:dyDescent="0.2"/>
    <row r="163" ht="20.100000000000001" customHeight="1" x14ac:dyDescent="0.2"/>
    <row r="164" ht="20.100000000000001" customHeight="1" x14ac:dyDescent="0.2"/>
    <row r="165" ht="20.100000000000001" customHeight="1" x14ac:dyDescent="0.2"/>
    <row r="166" ht="20.100000000000001" customHeight="1" x14ac:dyDescent="0.2"/>
    <row r="167" ht="20.100000000000001" customHeight="1" x14ac:dyDescent="0.2"/>
    <row r="168" ht="20.100000000000001" customHeight="1" x14ac:dyDescent="0.2"/>
    <row r="169" ht="20.100000000000001" customHeight="1" x14ac:dyDescent="0.2"/>
    <row r="170" ht="20.100000000000001" customHeight="1" x14ac:dyDescent="0.2"/>
    <row r="171" ht="20.100000000000001" customHeight="1" x14ac:dyDescent="0.2"/>
    <row r="172" ht="20.100000000000001" customHeight="1" x14ac:dyDescent="0.2"/>
    <row r="173" ht="20.100000000000001" customHeight="1" x14ac:dyDescent="0.2"/>
    <row r="174" ht="20.100000000000001" customHeight="1" x14ac:dyDescent="0.2"/>
    <row r="175" ht="20.100000000000001" customHeight="1" x14ac:dyDescent="0.2"/>
    <row r="176" ht="20.100000000000001" customHeight="1" x14ac:dyDescent="0.2"/>
    <row r="177" ht="20.100000000000001" customHeight="1" x14ac:dyDescent="0.2"/>
    <row r="178" ht="20.100000000000001" customHeight="1" x14ac:dyDescent="0.2"/>
    <row r="179" ht="20.100000000000001" customHeight="1" x14ac:dyDescent="0.2"/>
    <row r="180" ht="20.100000000000001" customHeight="1" x14ac:dyDescent="0.2"/>
    <row r="181" ht="20.100000000000001" customHeight="1" x14ac:dyDescent="0.2"/>
    <row r="182" ht="20.100000000000001" customHeight="1" x14ac:dyDescent="0.2"/>
    <row r="183" ht="20.100000000000001" customHeight="1" x14ac:dyDescent="0.2"/>
    <row r="184" ht="20.100000000000001" customHeight="1" x14ac:dyDescent="0.2"/>
    <row r="185" ht="20.100000000000001" customHeight="1" x14ac:dyDescent="0.2"/>
    <row r="186" ht="20.100000000000001" customHeight="1" x14ac:dyDescent="0.2"/>
    <row r="187" ht="20.100000000000001" customHeight="1" x14ac:dyDescent="0.2"/>
    <row r="188" ht="20.100000000000001" customHeight="1" x14ac:dyDescent="0.2"/>
    <row r="189" ht="20.100000000000001" customHeight="1" x14ac:dyDescent="0.2"/>
    <row r="190" ht="20.100000000000001" customHeight="1" x14ac:dyDescent="0.2"/>
    <row r="191" ht="20.100000000000001" customHeight="1" x14ac:dyDescent="0.2"/>
    <row r="192" ht="20.100000000000001" customHeight="1" x14ac:dyDescent="0.2"/>
    <row r="193" ht="20.100000000000001" customHeight="1" x14ac:dyDescent="0.2"/>
    <row r="194" ht="20.100000000000001" customHeight="1" x14ac:dyDescent="0.2"/>
    <row r="195" ht="20.100000000000001" customHeight="1" x14ac:dyDescent="0.2"/>
    <row r="196" ht="20.100000000000001" customHeight="1" x14ac:dyDescent="0.2"/>
    <row r="197" ht="20.100000000000001" customHeight="1" x14ac:dyDescent="0.2"/>
    <row r="198" ht="20.100000000000001" customHeight="1" x14ac:dyDescent="0.2"/>
    <row r="199" ht="20.100000000000001" customHeight="1" x14ac:dyDescent="0.2"/>
    <row r="200" ht="20.100000000000001" customHeight="1" x14ac:dyDescent="0.2"/>
    <row r="201" ht="20.100000000000001" customHeight="1" x14ac:dyDescent="0.2"/>
    <row r="202" ht="20.100000000000001" customHeight="1" x14ac:dyDescent="0.2"/>
    <row r="203" ht="20.100000000000001" customHeight="1" x14ac:dyDescent="0.2"/>
    <row r="204" ht="20.100000000000001" customHeight="1" x14ac:dyDescent="0.2"/>
    <row r="205" ht="20.100000000000001" customHeight="1" x14ac:dyDescent="0.2"/>
    <row r="206" ht="20.100000000000001" customHeight="1" x14ac:dyDescent="0.2"/>
    <row r="207" ht="20.100000000000001" customHeight="1" x14ac:dyDescent="0.2"/>
    <row r="208" ht="20.100000000000001" customHeight="1" x14ac:dyDescent="0.2"/>
    <row r="209" ht="20.100000000000001" customHeight="1" x14ac:dyDescent="0.2"/>
    <row r="210" ht="20.100000000000001" customHeight="1" x14ac:dyDescent="0.2"/>
    <row r="211" ht="20.100000000000001" customHeight="1" x14ac:dyDescent="0.2"/>
    <row r="212" ht="20.100000000000001" customHeight="1" x14ac:dyDescent="0.2"/>
    <row r="213" ht="20.100000000000001" customHeight="1" x14ac:dyDescent="0.2"/>
    <row r="214" ht="20.100000000000001" customHeight="1" x14ac:dyDescent="0.2"/>
    <row r="215" ht="20.100000000000001" customHeight="1" x14ac:dyDescent="0.2"/>
    <row r="216" ht="20.100000000000001" customHeight="1" x14ac:dyDescent="0.2"/>
    <row r="217" ht="20.100000000000001" customHeight="1" x14ac:dyDescent="0.2"/>
    <row r="218" ht="20.100000000000001" customHeight="1" x14ac:dyDescent="0.2"/>
    <row r="219" ht="20.100000000000001" customHeight="1" x14ac:dyDescent="0.2"/>
    <row r="220" ht="20.100000000000001" customHeight="1" x14ac:dyDescent="0.2"/>
    <row r="221" ht="20.100000000000001" customHeight="1" x14ac:dyDescent="0.2"/>
    <row r="222" ht="20.100000000000001" customHeight="1" x14ac:dyDescent="0.2"/>
    <row r="223" ht="20.100000000000001" customHeight="1" x14ac:dyDescent="0.2"/>
    <row r="224" ht="20.100000000000001" customHeight="1" x14ac:dyDescent="0.2"/>
    <row r="225" ht="20.100000000000001" customHeight="1" x14ac:dyDescent="0.2"/>
    <row r="226" ht="20.100000000000001" customHeight="1" x14ac:dyDescent="0.2"/>
    <row r="227" ht="20.100000000000001" customHeight="1" x14ac:dyDescent="0.2"/>
    <row r="228" ht="20.100000000000001" customHeight="1" x14ac:dyDescent="0.2"/>
    <row r="229" ht="20.100000000000001" customHeight="1" x14ac:dyDescent="0.2"/>
    <row r="230" ht="20.100000000000001" customHeight="1" x14ac:dyDescent="0.2"/>
    <row r="231" ht="20.100000000000001" customHeight="1" x14ac:dyDescent="0.2"/>
    <row r="232" ht="20.100000000000001" customHeight="1" x14ac:dyDescent="0.2"/>
    <row r="233" ht="20.100000000000001" customHeight="1" x14ac:dyDescent="0.2"/>
    <row r="234" ht="20.100000000000001" customHeight="1" x14ac:dyDescent="0.2"/>
    <row r="235" ht="20.100000000000001" customHeight="1" x14ac:dyDescent="0.2"/>
    <row r="236" ht="20.100000000000001" customHeight="1" x14ac:dyDescent="0.2"/>
    <row r="237" ht="20.100000000000001" customHeight="1" x14ac:dyDescent="0.2"/>
    <row r="238" ht="20.100000000000001" customHeight="1" x14ac:dyDescent="0.2"/>
    <row r="239" ht="20.100000000000001" customHeight="1" x14ac:dyDescent="0.2"/>
    <row r="240" ht="20.100000000000001" customHeight="1" x14ac:dyDescent="0.2"/>
    <row r="241" ht="20.100000000000001" customHeight="1" x14ac:dyDescent="0.2"/>
    <row r="242" ht="20.100000000000001" customHeight="1" x14ac:dyDescent="0.2"/>
    <row r="243" ht="20.100000000000001" customHeight="1" x14ac:dyDescent="0.2"/>
    <row r="244" ht="20.100000000000001" customHeight="1" x14ac:dyDescent="0.2"/>
    <row r="245" ht="20.100000000000001" customHeight="1" x14ac:dyDescent="0.2"/>
    <row r="246" ht="20.100000000000001" customHeight="1" x14ac:dyDescent="0.2"/>
    <row r="247" ht="20.100000000000001" customHeight="1" x14ac:dyDescent="0.2"/>
    <row r="248" ht="20.100000000000001" customHeight="1" x14ac:dyDescent="0.2"/>
    <row r="249" ht="20.100000000000001" customHeight="1" x14ac:dyDescent="0.2"/>
    <row r="250" ht="20.100000000000001" customHeight="1" x14ac:dyDescent="0.2"/>
    <row r="251" ht="20.100000000000001" customHeight="1" x14ac:dyDescent="0.2"/>
    <row r="252" ht="20.100000000000001" customHeight="1" x14ac:dyDescent="0.2"/>
    <row r="253" ht="20.100000000000001" customHeight="1" x14ac:dyDescent="0.2"/>
    <row r="254" ht="20.100000000000001" customHeight="1" x14ac:dyDescent="0.2"/>
    <row r="255" ht="20.100000000000001" customHeight="1" x14ac:dyDescent="0.2"/>
    <row r="256" ht="20.100000000000001" customHeight="1" x14ac:dyDescent="0.2"/>
    <row r="257" ht="20.100000000000001" customHeight="1" x14ac:dyDescent="0.2"/>
    <row r="258" ht="20.100000000000001" customHeight="1" x14ac:dyDescent="0.2"/>
    <row r="259" ht="20.100000000000001" customHeight="1" x14ac:dyDescent="0.2"/>
    <row r="260" ht="20.100000000000001" customHeight="1" x14ac:dyDescent="0.2"/>
    <row r="261" ht="20.100000000000001" customHeight="1" x14ac:dyDescent="0.2"/>
    <row r="262" ht="20.100000000000001" customHeight="1" x14ac:dyDescent="0.2"/>
    <row r="263" ht="20.100000000000001" customHeight="1" x14ac:dyDescent="0.2"/>
    <row r="264" ht="20.100000000000001" customHeight="1" x14ac:dyDescent="0.2"/>
    <row r="265" ht="20.100000000000001" customHeight="1" x14ac:dyDescent="0.2"/>
    <row r="266" ht="20.100000000000001" customHeight="1" x14ac:dyDescent="0.2"/>
    <row r="267" ht="20.100000000000001" customHeight="1" x14ac:dyDescent="0.2"/>
    <row r="268" ht="20.100000000000001" customHeight="1" x14ac:dyDescent="0.2"/>
    <row r="269" ht="20.100000000000001" customHeight="1" x14ac:dyDescent="0.2"/>
    <row r="270" ht="20.100000000000001" customHeight="1" x14ac:dyDescent="0.2"/>
    <row r="271" ht="20.100000000000001" customHeight="1" x14ac:dyDescent="0.2"/>
    <row r="272" ht="20.100000000000001" customHeight="1" x14ac:dyDescent="0.2"/>
    <row r="273" ht="20.100000000000001" customHeight="1" x14ac:dyDescent="0.2"/>
    <row r="274" ht="20.100000000000001" customHeight="1" x14ac:dyDescent="0.2"/>
    <row r="275" ht="20.100000000000001" customHeight="1" x14ac:dyDescent="0.2"/>
    <row r="276" ht="20.100000000000001" customHeight="1" x14ac:dyDescent="0.2"/>
    <row r="277" ht="20.100000000000001" customHeight="1" x14ac:dyDescent="0.2"/>
    <row r="278" ht="20.100000000000001" customHeight="1" x14ac:dyDescent="0.2"/>
    <row r="279" ht="20.100000000000001" customHeight="1" x14ac:dyDescent="0.2"/>
    <row r="280" ht="20.100000000000001" customHeight="1" x14ac:dyDescent="0.2"/>
    <row r="281" ht="20.100000000000001" customHeight="1" x14ac:dyDescent="0.2"/>
    <row r="282" ht="20.100000000000001" customHeight="1" x14ac:dyDescent="0.2"/>
    <row r="283" ht="20.100000000000001" customHeight="1" x14ac:dyDescent="0.2"/>
    <row r="284" ht="20.100000000000001" customHeight="1" x14ac:dyDescent="0.2"/>
    <row r="285" ht="20.100000000000001" customHeight="1" x14ac:dyDescent="0.2"/>
    <row r="286" ht="20.100000000000001" customHeight="1" x14ac:dyDescent="0.2"/>
    <row r="287" ht="20.100000000000001" customHeight="1" x14ac:dyDescent="0.2"/>
    <row r="288" ht="20.100000000000001" customHeight="1" x14ac:dyDescent="0.2"/>
    <row r="289" ht="20.100000000000001" customHeight="1" x14ac:dyDescent="0.2"/>
    <row r="290" ht="20.100000000000001" customHeight="1" x14ac:dyDescent="0.2"/>
    <row r="291" ht="20.100000000000001" customHeight="1" x14ac:dyDescent="0.2"/>
    <row r="292" ht="20.100000000000001" customHeight="1" x14ac:dyDescent="0.2"/>
    <row r="293" ht="20.100000000000001" customHeight="1" x14ac:dyDescent="0.2"/>
    <row r="294" ht="20.100000000000001" customHeight="1" x14ac:dyDescent="0.2"/>
    <row r="295" ht="20.100000000000001" customHeight="1" x14ac:dyDescent="0.2"/>
    <row r="296" ht="20.100000000000001" customHeight="1" x14ac:dyDescent="0.2"/>
    <row r="297" ht="20.100000000000001" customHeight="1" x14ac:dyDescent="0.2"/>
    <row r="298" ht="20.100000000000001" customHeight="1" x14ac:dyDescent="0.2"/>
    <row r="299" ht="20.100000000000001" customHeight="1" x14ac:dyDescent="0.2"/>
    <row r="300" ht="20.100000000000001" customHeight="1" x14ac:dyDescent="0.2"/>
    <row r="301" ht="20.100000000000001" customHeight="1" x14ac:dyDescent="0.2"/>
    <row r="302" ht="20.100000000000001" customHeight="1" x14ac:dyDescent="0.2"/>
    <row r="303" ht="20.100000000000001" customHeight="1" x14ac:dyDescent="0.2"/>
    <row r="304" ht="20.100000000000001" customHeight="1" x14ac:dyDescent="0.2"/>
    <row r="305" ht="20.100000000000001" customHeight="1" x14ac:dyDescent="0.2"/>
    <row r="306" ht="20.100000000000001" customHeight="1" x14ac:dyDescent="0.2"/>
    <row r="307" ht="20.100000000000001" customHeight="1" x14ac:dyDescent="0.2"/>
    <row r="308" ht="20.100000000000001" customHeight="1" x14ac:dyDescent="0.2"/>
    <row r="309" ht="20.100000000000001" customHeight="1" x14ac:dyDescent="0.2"/>
    <row r="310" ht="20.100000000000001" customHeight="1" x14ac:dyDescent="0.2"/>
    <row r="311" ht="20.100000000000001" customHeight="1" x14ac:dyDescent="0.2"/>
    <row r="312" ht="20.100000000000001" customHeight="1" x14ac:dyDescent="0.2"/>
    <row r="313" ht="20.100000000000001" customHeight="1" x14ac:dyDescent="0.2"/>
    <row r="314" ht="20.100000000000001" customHeight="1" x14ac:dyDescent="0.2"/>
    <row r="315" ht="20.100000000000001" customHeight="1" x14ac:dyDescent="0.2"/>
    <row r="316" ht="20.100000000000001" customHeight="1" x14ac:dyDescent="0.2"/>
    <row r="317" ht="20.100000000000001" customHeight="1" x14ac:dyDescent="0.2"/>
    <row r="318" ht="20.100000000000001" customHeight="1" x14ac:dyDescent="0.2"/>
    <row r="319" ht="20.100000000000001" customHeight="1" x14ac:dyDescent="0.2"/>
    <row r="320" ht="20.100000000000001" customHeight="1" x14ac:dyDescent="0.2"/>
    <row r="321" ht="20.100000000000001" customHeight="1" x14ac:dyDescent="0.2"/>
    <row r="322" ht="20.100000000000001" customHeight="1" x14ac:dyDescent="0.2"/>
    <row r="323" ht="20.100000000000001" customHeight="1" x14ac:dyDescent="0.2"/>
    <row r="324" ht="20.100000000000001" customHeight="1" x14ac:dyDescent="0.2"/>
    <row r="325" ht="20.100000000000001" customHeight="1" x14ac:dyDescent="0.2"/>
    <row r="326" ht="20.100000000000001" customHeight="1" x14ac:dyDescent="0.2"/>
    <row r="327" ht="20.100000000000001" customHeight="1" x14ac:dyDescent="0.2"/>
    <row r="328" ht="20.100000000000001" customHeight="1" x14ac:dyDescent="0.2"/>
    <row r="329" ht="20.100000000000001" customHeight="1" x14ac:dyDescent="0.2"/>
    <row r="330" ht="20.100000000000001" customHeight="1" x14ac:dyDescent="0.2"/>
    <row r="331" ht="20.100000000000001" customHeight="1" x14ac:dyDescent="0.2"/>
    <row r="332" ht="20.100000000000001" customHeight="1" x14ac:dyDescent="0.2"/>
    <row r="333" ht="20.100000000000001" customHeight="1" x14ac:dyDescent="0.2"/>
    <row r="334" ht="20.100000000000001" customHeight="1" x14ac:dyDescent="0.2"/>
    <row r="335" ht="20.100000000000001" customHeight="1" x14ac:dyDescent="0.2"/>
    <row r="336" ht="20.100000000000001" customHeight="1" x14ac:dyDescent="0.2"/>
    <row r="337" ht="20.100000000000001" customHeight="1" x14ac:dyDescent="0.2"/>
    <row r="338" ht="20.100000000000001" customHeight="1" x14ac:dyDescent="0.2"/>
    <row r="339" ht="20.100000000000001" customHeight="1" x14ac:dyDescent="0.2"/>
    <row r="340" ht="20.100000000000001" customHeight="1" x14ac:dyDescent="0.2"/>
    <row r="341" ht="20.100000000000001" customHeight="1" x14ac:dyDescent="0.2"/>
    <row r="342" ht="20.100000000000001" customHeight="1" x14ac:dyDescent="0.2"/>
    <row r="343" ht="20.100000000000001" customHeight="1" x14ac:dyDescent="0.2"/>
    <row r="344" ht="20.100000000000001" customHeight="1" x14ac:dyDescent="0.2"/>
    <row r="345" ht="20.100000000000001" customHeight="1" x14ac:dyDescent="0.2"/>
    <row r="346" ht="20.100000000000001" customHeight="1" x14ac:dyDescent="0.2"/>
    <row r="347" ht="20.100000000000001" customHeight="1" x14ac:dyDescent="0.2"/>
    <row r="348" ht="20.100000000000001" customHeight="1" x14ac:dyDescent="0.2"/>
    <row r="349" ht="20.100000000000001" customHeight="1" x14ac:dyDescent="0.2"/>
    <row r="350" ht="20.100000000000001" customHeight="1" x14ac:dyDescent="0.2"/>
    <row r="351" ht="20.100000000000001" customHeight="1" x14ac:dyDescent="0.2"/>
    <row r="352" ht="20.100000000000001" customHeight="1" x14ac:dyDescent="0.2"/>
    <row r="353" ht="20.100000000000001" customHeight="1" x14ac:dyDescent="0.2"/>
  </sheetData>
  <mergeCells count="75">
    <mergeCell ref="A1:B4"/>
    <mergeCell ref="C1:N4"/>
    <mergeCell ref="A7:E7"/>
    <mergeCell ref="F7:N7"/>
    <mergeCell ref="B43:F43"/>
    <mergeCell ref="A5:E5"/>
    <mergeCell ref="F5:N5"/>
    <mergeCell ref="A6:E6"/>
    <mergeCell ref="F6:N6"/>
    <mergeCell ref="B17:F17"/>
    <mergeCell ref="A8:E8"/>
    <mergeCell ref="F8:N8"/>
    <mergeCell ref="A9:N9"/>
    <mergeCell ref="A10:A11"/>
    <mergeCell ref="B10:F11"/>
    <mergeCell ref="G10:G11"/>
    <mergeCell ref="H10:H11"/>
    <mergeCell ref="B12:F12"/>
    <mergeCell ref="B13:F13"/>
    <mergeCell ref="B14:F14"/>
    <mergeCell ref="B15:F15"/>
    <mergeCell ref="B16:F16"/>
    <mergeCell ref="B29:F29"/>
    <mergeCell ref="B18:F18"/>
    <mergeCell ref="B19:F19"/>
    <mergeCell ref="B20:F20"/>
    <mergeCell ref="B21:F21"/>
    <mergeCell ref="B22:F22"/>
    <mergeCell ref="B23:F23"/>
    <mergeCell ref="B24:F24"/>
    <mergeCell ref="B25:F25"/>
    <mergeCell ref="B26:F26"/>
    <mergeCell ref="B27:F27"/>
    <mergeCell ref="B28:F28"/>
    <mergeCell ref="B42:F42"/>
    <mergeCell ref="B30:F30"/>
    <mergeCell ref="B31:F31"/>
    <mergeCell ref="B32:F32"/>
    <mergeCell ref="B33:F33"/>
    <mergeCell ref="B35:F35"/>
    <mergeCell ref="B36:F36"/>
    <mergeCell ref="B37:F37"/>
    <mergeCell ref="B38:F38"/>
    <mergeCell ref="B39:F39"/>
    <mergeCell ref="B40:F40"/>
    <mergeCell ref="B41:F41"/>
    <mergeCell ref="B34:F34"/>
    <mergeCell ref="B55:F55"/>
    <mergeCell ref="B44:F44"/>
    <mergeCell ref="B45:F45"/>
    <mergeCell ref="B46:F46"/>
    <mergeCell ref="B47:F47"/>
    <mergeCell ref="B48:F48"/>
    <mergeCell ref="B49:F49"/>
    <mergeCell ref="B50:F50"/>
    <mergeCell ref="B51:F51"/>
    <mergeCell ref="B52:F52"/>
    <mergeCell ref="B53:F53"/>
    <mergeCell ref="B54:F54"/>
    <mergeCell ref="A63:N70"/>
    <mergeCell ref="A71:E71"/>
    <mergeCell ref="A72:E72"/>
    <mergeCell ref="A73:E73"/>
    <mergeCell ref="B56:F56"/>
    <mergeCell ref="B57:F57"/>
    <mergeCell ref="B58:F58"/>
    <mergeCell ref="B59:F59"/>
    <mergeCell ref="A60:N60"/>
    <mergeCell ref="A61:N62"/>
    <mergeCell ref="N10:N11"/>
    <mergeCell ref="I10:I11"/>
    <mergeCell ref="J10:J11"/>
    <mergeCell ref="K10:K11"/>
    <mergeCell ref="L10:L11"/>
    <mergeCell ref="M10:M11"/>
  </mergeCells>
  <pageMargins left="0.25" right="0.25" top="0.75" bottom="0.75" header="0.3" footer="0.3"/>
  <pageSetup paperSize="9" scale="35" fitToHeight="0" orientation="landscape" r:id="rId1"/>
  <headerFooter>
    <oddHeader>&amp;L&amp;"Arial,Italic"&amp;8ACTED
&amp;R&amp;"Arial,Italic"&amp;8Wash Rehabilitation
Bills of Quantities</oddHeader>
    <oddFooter xml:space="preserve">&amp;L&amp;"Arial,Italic"&amp;8ACTED&amp;R&amp;"Arial,Italic"&amp;8Wash Wash Rehabilitation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3"/>
  <sheetViews>
    <sheetView view="pageBreakPreview" zoomScaleNormal="100" zoomScaleSheetLayoutView="100" workbookViewId="0">
      <selection activeCell="I3" sqref="I3"/>
    </sheetView>
  </sheetViews>
  <sheetFormatPr baseColWidth="10" defaultColWidth="8.42578125" defaultRowHeight="12" x14ac:dyDescent="0.25"/>
  <cols>
    <col min="1" max="1" width="6" style="52" customWidth="1"/>
    <col min="2" max="2" width="4.42578125" style="52" customWidth="1"/>
    <col min="3" max="6" width="11.42578125" style="50" customWidth="1"/>
    <col min="7" max="7" width="37.42578125" style="50" customWidth="1"/>
    <col min="8" max="8" width="3" style="54" customWidth="1"/>
    <col min="9" max="16384" width="8.42578125" style="50"/>
  </cols>
  <sheetData>
    <row r="1" spans="1:8" x14ac:dyDescent="0.25">
      <c r="A1" s="229"/>
      <c r="B1" s="229"/>
      <c r="C1" s="229"/>
    </row>
    <row r="2" spans="1:8" x14ac:dyDescent="0.25">
      <c r="A2" s="229"/>
      <c r="B2" s="229"/>
      <c r="C2" s="229"/>
    </row>
    <row r="3" spans="1:8" ht="32.25" customHeight="1" x14ac:dyDescent="0.25">
      <c r="A3" s="229"/>
      <c r="B3" s="229"/>
      <c r="C3" s="229"/>
    </row>
    <row r="4" spans="1:8" ht="12.2" customHeight="1" x14ac:dyDescent="0.25">
      <c r="A4" s="84" t="s">
        <v>94</v>
      </c>
      <c r="B4" s="84" t="s">
        <v>95</v>
      </c>
      <c r="C4" s="88" t="s">
        <v>93</v>
      </c>
      <c r="D4" s="86"/>
      <c r="E4" s="86"/>
      <c r="F4" s="86"/>
      <c r="G4" s="188"/>
      <c r="H4" s="190" t="s">
        <v>99</v>
      </c>
    </row>
    <row r="5" spans="1:8" ht="12.2" customHeight="1" x14ac:dyDescent="0.25">
      <c r="A5" s="85"/>
      <c r="B5" s="85"/>
      <c r="C5" s="89"/>
      <c r="D5" s="87"/>
      <c r="E5" s="87"/>
      <c r="F5" s="87"/>
      <c r="G5" s="189"/>
      <c r="H5" s="191"/>
    </row>
    <row r="6" spans="1:8" ht="15" customHeight="1" x14ac:dyDescent="0.25">
      <c r="A6" s="19"/>
      <c r="B6" s="21"/>
      <c r="C6" s="216" t="s">
        <v>106</v>
      </c>
      <c r="D6" s="217"/>
      <c r="E6" s="217"/>
      <c r="F6" s="217"/>
      <c r="G6" s="218"/>
      <c r="H6" s="20"/>
    </row>
    <row r="7" spans="1:8" s="51" customFormat="1" ht="13.5" customHeight="1" x14ac:dyDescent="0.25">
      <c r="A7" s="22"/>
      <c r="B7" s="22"/>
      <c r="C7" s="219" t="s">
        <v>107</v>
      </c>
      <c r="D7" s="220"/>
      <c r="E7" s="220"/>
      <c r="F7" s="220"/>
      <c r="G7" s="221"/>
      <c r="H7" s="23"/>
    </row>
    <row r="8" spans="1:8" s="51" customFormat="1" ht="26.25" customHeight="1" x14ac:dyDescent="0.25">
      <c r="A8" s="24"/>
      <c r="B8" s="24"/>
      <c r="C8" s="219" t="s">
        <v>135</v>
      </c>
      <c r="D8" s="220"/>
      <c r="E8" s="220"/>
      <c r="F8" s="220"/>
      <c r="G8" s="221"/>
      <c r="H8" s="25"/>
    </row>
    <row r="9" spans="1:8" ht="13.5" customHeight="1" x14ac:dyDescent="0.25">
      <c r="A9" s="61">
        <v>185.71428571428572</v>
      </c>
      <c r="B9" s="26" t="s">
        <v>96</v>
      </c>
      <c r="C9" s="198" t="s">
        <v>108</v>
      </c>
      <c r="D9" s="199"/>
      <c r="E9" s="199"/>
      <c r="F9" s="199"/>
      <c r="G9" s="200"/>
      <c r="H9" s="27">
        <v>1</v>
      </c>
    </row>
    <row r="10" spans="1:8" ht="13.5" customHeight="1" x14ac:dyDescent="0.25">
      <c r="A10" s="61">
        <v>128.57142857142858</v>
      </c>
      <c r="B10" s="26" t="s">
        <v>96</v>
      </c>
      <c r="C10" s="198" t="s">
        <v>110</v>
      </c>
      <c r="D10" s="199"/>
      <c r="E10" s="199"/>
      <c r="F10" s="199"/>
      <c r="G10" s="200"/>
      <c r="H10" s="28">
        <v>2</v>
      </c>
    </row>
    <row r="11" spans="1:8" ht="13.5" customHeight="1" x14ac:dyDescent="0.25">
      <c r="A11" s="66">
        <v>412.85714285714283</v>
      </c>
      <c r="B11" s="26" t="s">
        <v>96</v>
      </c>
      <c r="C11" s="201" t="s">
        <v>109</v>
      </c>
      <c r="D11" s="202"/>
      <c r="E11" s="202"/>
      <c r="F11" s="202"/>
      <c r="G11" s="203"/>
      <c r="H11" s="30">
        <v>3</v>
      </c>
    </row>
    <row r="12" spans="1:8" ht="15.75" customHeight="1" x14ac:dyDescent="0.25">
      <c r="A12" s="31"/>
      <c r="B12" s="31"/>
      <c r="C12" s="213" t="s">
        <v>136</v>
      </c>
      <c r="D12" s="214"/>
      <c r="E12" s="214"/>
      <c r="F12" s="214"/>
      <c r="G12" s="215"/>
      <c r="H12" s="32"/>
    </row>
    <row r="13" spans="1:8" ht="13.5" customHeight="1" x14ac:dyDescent="0.25">
      <c r="A13" s="65">
        <v>115.71428571428571</v>
      </c>
      <c r="B13" s="27" t="s">
        <v>97</v>
      </c>
      <c r="C13" s="198" t="s">
        <v>113</v>
      </c>
      <c r="D13" s="199"/>
      <c r="E13" s="199"/>
      <c r="F13" s="199"/>
      <c r="G13" s="200"/>
      <c r="H13" s="33">
        <v>4</v>
      </c>
    </row>
    <row r="14" spans="1:8" ht="13.5" customHeight="1" x14ac:dyDescent="0.25">
      <c r="A14" s="61">
        <v>35.714285714285715</v>
      </c>
      <c r="B14" s="27" t="s">
        <v>97</v>
      </c>
      <c r="C14" s="198" t="s">
        <v>114</v>
      </c>
      <c r="D14" s="199"/>
      <c r="E14" s="199"/>
      <c r="F14" s="199"/>
      <c r="G14" s="200"/>
      <c r="H14" s="27">
        <v>5</v>
      </c>
    </row>
    <row r="15" spans="1:8" ht="14.25" customHeight="1" x14ac:dyDescent="0.25">
      <c r="A15" s="31"/>
      <c r="B15" s="31"/>
      <c r="C15" s="213" t="s">
        <v>111</v>
      </c>
      <c r="D15" s="227"/>
      <c r="E15" s="227"/>
      <c r="F15" s="227"/>
      <c r="G15" s="228"/>
      <c r="H15" s="32"/>
    </row>
    <row r="16" spans="1:8" ht="13.5" customHeight="1" x14ac:dyDescent="0.25">
      <c r="A16" s="34">
        <v>50</v>
      </c>
      <c r="B16" s="27" t="s">
        <v>97</v>
      </c>
      <c r="C16" s="201" t="s">
        <v>112</v>
      </c>
      <c r="D16" s="202"/>
      <c r="E16" s="202"/>
      <c r="F16" s="202"/>
      <c r="G16" s="203"/>
      <c r="H16" s="29">
        <v>6</v>
      </c>
    </row>
    <row r="17" spans="1:8" ht="14.1" customHeight="1" x14ac:dyDescent="0.25">
      <c r="A17" s="6"/>
      <c r="B17" s="6"/>
      <c r="C17" s="207" t="s">
        <v>118</v>
      </c>
      <c r="D17" s="222"/>
      <c r="E17" s="222"/>
      <c r="F17" s="222"/>
      <c r="G17" s="223"/>
      <c r="H17" s="7"/>
    </row>
    <row r="18" spans="1:8" ht="28.5" customHeight="1" x14ac:dyDescent="0.25">
      <c r="A18" s="26"/>
      <c r="B18" s="27"/>
      <c r="C18" s="219" t="s">
        <v>145</v>
      </c>
      <c r="D18" s="220"/>
      <c r="E18" s="220"/>
      <c r="F18" s="220"/>
      <c r="G18" s="221"/>
      <c r="H18" s="33"/>
    </row>
    <row r="19" spans="1:8" s="52" customFormat="1" ht="14.25" customHeight="1" x14ac:dyDescent="0.25">
      <c r="A19" s="26">
        <v>1515.7142857142858</v>
      </c>
      <c r="B19" s="26" t="s">
        <v>96</v>
      </c>
      <c r="C19" s="198" t="s">
        <v>119</v>
      </c>
      <c r="D19" s="199"/>
      <c r="E19" s="199"/>
      <c r="F19" s="199"/>
      <c r="G19" s="200"/>
      <c r="H19" s="27">
        <v>7</v>
      </c>
    </row>
    <row r="20" spans="1:8" ht="30.75" customHeight="1" x14ac:dyDescent="0.25">
      <c r="A20" s="37"/>
      <c r="B20" s="37"/>
      <c r="C20" s="224" t="s">
        <v>146</v>
      </c>
      <c r="D20" s="225"/>
      <c r="E20" s="225"/>
      <c r="F20" s="225"/>
      <c r="G20" s="226"/>
      <c r="H20" s="38"/>
    </row>
    <row r="21" spans="1:8" ht="14.1" customHeight="1" x14ac:dyDescent="0.25">
      <c r="A21" s="61">
        <v>764.28571428571433</v>
      </c>
      <c r="B21" s="26" t="s">
        <v>96</v>
      </c>
      <c r="C21" s="198" t="s">
        <v>119</v>
      </c>
      <c r="D21" s="199"/>
      <c r="E21" s="199"/>
      <c r="F21" s="199"/>
      <c r="G21" s="200"/>
      <c r="H21" s="27">
        <v>8</v>
      </c>
    </row>
    <row r="22" spans="1:8" ht="14.25" customHeight="1" x14ac:dyDescent="0.25">
      <c r="A22" s="67">
        <v>917.14285714285711</v>
      </c>
      <c r="B22" s="26" t="s">
        <v>96</v>
      </c>
      <c r="C22" s="201" t="s">
        <v>124</v>
      </c>
      <c r="D22" s="202"/>
      <c r="E22" s="202"/>
      <c r="F22" s="202"/>
      <c r="G22" s="203"/>
      <c r="H22" s="29">
        <v>9</v>
      </c>
    </row>
    <row r="23" spans="1:8" ht="13.5" customHeight="1" x14ac:dyDescent="0.25">
      <c r="A23" s="32"/>
      <c r="B23" s="32"/>
      <c r="C23" s="213" t="s">
        <v>120</v>
      </c>
      <c r="D23" s="214"/>
      <c r="E23" s="214"/>
      <c r="F23" s="214"/>
      <c r="G23" s="215"/>
      <c r="H23" s="40"/>
    </row>
    <row r="24" spans="1:8" ht="41.25" customHeight="1" x14ac:dyDescent="0.25">
      <c r="A24" s="66">
        <v>22.857142857142858</v>
      </c>
      <c r="B24" s="27" t="s">
        <v>97</v>
      </c>
      <c r="C24" s="201" t="s">
        <v>137</v>
      </c>
      <c r="D24" s="202"/>
      <c r="E24" s="202"/>
      <c r="F24" s="202"/>
      <c r="G24" s="203"/>
      <c r="H24" s="30">
        <v>10</v>
      </c>
    </row>
    <row r="25" spans="1:8" ht="14.25" customHeight="1" x14ac:dyDescent="0.25">
      <c r="A25" s="31"/>
      <c r="B25" s="31"/>
      <c r="C25" s="207" t="s">
        <v>104</v>
      </c>
      <c r="D25" s="208"/>
      <c r="E25" s="208"/>
      <c r="F25" s="208"/>
      <c r="G25" s="209"/>
      <c r="H25" s="40"/>
    </row>
    <row r="26" spans="1:8" ht="27.75" customHeight="1" x14ac:dyDescent="0.25">
      <c r="A26" s="41"/>
      <c r="B26" s="41"/>
      <c r="C26" s="239" t="s">
        <v>138</v>
      </c>
      <c r="D26" s="240"/>
      <c r="E26" s="240"/>
      <c r="F26" s="240"/>
      <c r="G26" s="241"/>
      <c r="H26" s="42"/>
    </row>
    <row r="27" spans="1:8" ht="16.5" customHeight="1" x14ac:dyDescent="0.25">
      <c r="A27" s="68">
        <v>40</v>
      </c>
      <c r="B27" s="27" t="s">
        <v>97</v>
      </c>
      <c r="C27" s="242" t="s">
        <v>144</v>
      </c>
      <c r="D27" s="243"/>
      <c r="E27" s="243"/>
      <c r="F27" s="243"/>
      <c r="G27" s="244"/>
      <c r="H27" s="44">
        <v>11</v>
      </c>
    </row>
    <row r="28" spans="1:8" ht="16.5" customHeight="1" x14ac:dyDescent="0.25">
      <c r="A28" s="68">
        <v>221.42857142857142</v>
      </c>
      <c r="B28" s="27" t="s">
        <v>97</v>
      </c>
      <c r="C28" s="210" t="s">
        <v>105</v>
      </c>
      <c r="D28" s="211"/>
      <c r="E28" s="211"/>
      <c r="F28" s="211"/>
      <c r="G28" s="212"/>
      <c r="H28" s="44">
        <v>12</v>
      </c>
    </row>
    <row r="29" spans="1:8" ht="14.25" customHeight="1" x14ac:dyDescent="0.25">
      <c r="A29" s="31"/>
      <c r="B29" s="31"/>
      <c r="C29" s="207" t="s">
        <v>101</v>
      </c>
      <c r="D29" s="208"/>
      <c r="E29" s="208"/>
      <c r="F29" s="208"/>
      <c r="G29" s="209"/>
      <c r="H29" s="40"/>
    </row>
    <row r="30" spans="1:8" ht="30" customHeight="1" x14ac:dyDescent="0.25">
      <c r="A30" s="41"/>
      <c r="B30" s="41"/>
      <c r="C30" s="204" t="s">
        <v>139</v>
      </c>
      <c r="D30" s="205"/>
      <c r="E30" s="205"/>
      <c r="F30" s="205"/>
      <c r="G30" s="206"/>
      <c r="H30" s="42"/>
    </row>
    <row r="31" spans="1:8" ht="14.25" customHeight="1" x14ac:dyDescent="0.25">
      <c r="A31" s="68">
        <v>51.428571428571431</v>
      </c>
      <c r="B31" s="27" t="s">
        <v>97</v>
      </c>
      <c r="C31" s="210" t="s">
        <v>116</v>
      </c>
      <c r="D31" s="211"/>
      <c r="E31" s="211"/>
      <c r="F31" s="211"/>
      <c r="G31" s="212"/>
      <c r="H31" s="44">
        <v>13</v>
      </c>
    </row>
    <row r="32" spans="1:8" ht="14.25" customHeight="1" x14ac:dyDescent="0.25">
      <c r="A32" s="68">
        <v>224.28571428571428</v>
      </c>
      <c r="B32" s="27" t="s">
        <v>97</v>
      </c>
      <c r="C32" s="210" t="s">
        <v>117</v>
      </c>
      <c r="D32" s="211"/>
      <c r="E32" s="211"/>
      <c r="F32" s="211"/>
      <c r="G32" s="212"/>
      <c r="H32" s="44">
        <v>14</v>
      </c>
    </row>
    <row r="33" spans="1:8" s="53" customFormat="1" ht="14.25" customHeight="1" x14ac:dyDescent="0.25">
      <c r="A33" s="32"/>
      <c r="B33" s="32"/>
      <c r="C33" s="213" t="s">
        <v>121</v>
      </c>
      <c r="D33" s="227"/>
      <c r="E33" s="227"/>
      <c r="F33" s="227"/>
      <c r="G33" s="228"/>
      <c r="H33" s="40"/>
    </row>
    <row r="34" spans="1:8" s="53" customFormat="1" ht="27.75" customHeight="1" x14ac:dyDescent="0.25">
      <c r="A34" s="27"/>
      <c r="B34" s="27"/>
      <c r="C34" s="219" t="s">
        <v>140</v>
      </c>
      <c r="D34" s="220"/>
      <c r="E34" s="220"/>
      <c r="F34" s="220"/>
      <c r="G34" s="221"/>
      <c r="H34" s="27"/>
    </row>
    <row r="35" spans="1:8" s="53" customFormat="1" ht="12.75" customHeight="1" x14ac:dyDescent="0.25">
      <c r="A35" s="66">
        <v>294.28571428571428</v>
      </c>
      <c r="B35" s="27" t="s">
        <v>97</v>
      </c>
      <c r="C35" s="201" t="s">
        <v>122</v>
      </c>
      <c r="D35" s="202"/>
      <c r="E35" s="202"/>
      <c r="F35" s="202"/>
      <c r="G35" s="203"/>
      <c r="H35" s="29">
        <v>15</v>
      </c>
    </row>
    <row r="36" spans="1:8" ht="12.75" customHeight="1" x14ac:dyDescent="0.25">
      <c r="A36" s="31"/>
      <c r="B36" s="31"/>
      <c r="C36" s="213" t="s">
        <v>130</v>
      </c>
      <c r="D36" s="214"/>
      <c r="E36" s="214"/>
      <c r="F36" s="214"/>
      <c r="G36" s="215"/>
      <c r="H36" s="32"/>
    </row>
    <row r="37" spans="1:8" ht="30" customHeight="1" x14ac:dyDescent="0.25">
      <c r="A37" s="41"/>
      <c r="B37" s="41"/>
      <c r="C37" s="219" t="s">
        <v>141</v>
      </c>
      <c r="D37" s="220"/>
      <c r="E37" s="220"/>
      <c r="F37" s="220"/>
      <c r="G37" s="221"/>
      <c r="H37" s="39"/>
    </row>
    <row r="38" spans="1:8" ht="14.25" customHeight="1" x14ac:dyDescent="0.25">
      <c r="A38" s="61">
        <v>21.428571428571427</v>
      </c>
      <c r="B38" s="27" t="s">
        <v>97</v>
      </c>
      <c r="C38" s="198" t="s">
        <v>102</v>
      </c>
      <c r="D38" s="199"/>
      <c r="E38" s="199"/>
      <c r="F38" s="199"/>
      <c r="G38" s="200"/>
      <c r="H38" s="27">
        <v>16</v>
      </c>
    </row>
    <row r="39" spans="1:8" ht="14.25" customHeight="1" x14ac:dyDescent="0.25">
      <c r="A39" s="61">
        <v>40</v>
      </c>
      <c r="B39" s="27" t="s">
        <v>97</v>
      </c>
      <c r="C39" s="198" t="s">
        <v>103</v>
      </c>
      <c r="D39" s="199"/>
      <c r="E39" s="199"/>
      <c r="F39" s="199"/>
      <c r="G39" s="200"/>
      <c r="H39" s="27">
        <v>17</v>
      </c>
    </row>
    <row r="40" spans="1:8" ht="14.25" customHeight="1" x14ac:dyDescent="0.25">
      <c r="A40" s="61">
        <v>298.57142857142856</v>
      </c>
      <c r="B40" s="27" t="s">
        <v>97</v>
      </c>
      <c r="C40" s="198" t="s">
        <v>131</v>
      </c>
      <c r="D40" s="199"/>
      <c r="E40" s="199"/>
      <c r="F40" s="199"/>
      <c r="G40" s="200"/>
      <c r="H40" s="27">
        <v>18</v>
      </c>
    </row>
    <row r="41" spans="1:8" ht="14.25" customHeight="1" x14ac:dyDescent="0.25">
      <c r="A41" s="61">
        <v>252.85714285714286</v>
      </c>
      <c r="B41" s="27" t="s">
        <v>97</v>
      </c>
      <c r="C41" s="198" t="s">
        <v>115</v>
      </c>
      <c r="D41" s="199"/>
      <c r="E41" s="199"/>
      <c r="F41" s="199"/>
      <c r="G41" s="200"/>
      <c r="H41" s="27">
        <v>19</v>
      </c>
    </row>
    <row r="42" spans="1:8" ht="14.25" customHeight="1" x14ac:dyDescent="0.25">
      <c r="A42" s="61">
        <v>615.71428571428567</v>
      </c>
      <c r="B42" s="27" t="s">
        <v>97</v>
      </c>
      <c r="C42" s="198" t="s">
        <v>126</v>
      </c>
      <c r="D42" s="199"/>
      <c r="E42" s="199"/>
      <c r="F42" s="199"/>
      <c r="G42" s="200"/>
      <c r="H42" s="27">
        <v>20</v>
      </c>
    </row>
    <row r="43" spans="1:8" ht="14.25" customHeight="1" x14ac:dyDescent="0.25">
      <c r="A43" s="61">
        <v>302.85714285714283</v>
      </c>
      <c r="B43" s="27" t="s">
        <v>97</v>
      </c>
      <c r="C43" s="198" t="s">
        <v>127</v>
      </c>
      <c r="D43" s="199"/>
      <c r="E43" s="199"/>
      <c r="F43" s="199"/>
      <c r="G43" s="200"/>
      <c r="H43" s="27">
        <v>21</v>
      </c>
    </row>
    <row r="44" spans="1:8" ht="14.25" customHeight="1" x14ac:dyDescent="0.25">
      <c r="A44" s="61">
        <v>70</v>
      </c>
      <c r="B44" s="27" t="s">
        <v>97</v>
      </c>
      <c r="C44" s="198" t="s">
        <v>123</v>
      </c>
      <c r="D44" s="199"/>
      <c r="E44" s="199"/>
      <c r="F44" s="199"/>
      <c r="G44" s="200"/>
      <c r="H44" s="27">
        <v>22</v>
      </c>
    </row>
    <row r="45" spans="1:8" ht="14.25" customHeight="1" x14ac:dyDescent="0.25">
      <c r="A45" s="61">
        <v>25.714285714285715</v>
      </c>
      <c r="B45" s="27" t="s">
        <v>97</v>
      </c>
      <c r="C45" s="198" t="s">
        <v>128</v>
      </c>
      <c r="D45" s="199"/>
      <c r="E45" s="199"/>
      <c r="F45" s="199"/>
      <c r="G45" s="200"/>
      <c r="H45" s="27">
        <v>23</v>
      </c>
    </row>
    <row r="46" spans="1:8" ht="14.25" customHeight="1" x14ac:dyDescent="0.25">
      <c r="A46" s="61">
        <v>77.142857142857139</v>
      </c>
      <c r="B46" s="27" t="s">
        <v>97</v>
      </c>
      <c r="C46" s="198" t="s">
        <v>129</v>
      </c>
      <c r="D46" s="199"/>
      <c r="E46" s="199"/>
      <c r="F46" s="199"/>
      <c r="G46" s="200"/>
      <c r="H46" s="27">
        <v>24</v>
      </c>
    </row>
    <row r="47" spans="1:8" ht="14.25" customHeight="1" x14ac:dyDescent="0.25">
      <c r="A47" s="62">
        <v>642.85714285714289</v>
      </c>
      <c r="B47" s="27" t="s">
        <v>97</v>
      </c>
      <c r="C47" s="195" t="s">
        <v>132</v>
      </c>
      <c r="D47" s="196"/>
      <c r="E47" s="196"/>
      <c r="F47" s="196"/>
      <c r="G47" s="197"/>
      <c r="H47" s="46">
        <v>25</v>
      </c>
    </row>
    <row r="48" spans="1:8" ht="28.5" customHeight="1" x14ac:dyDescent="0.25">
      <c r="A48" s="31"/>
      <c r="B48" s="31"/>
      <c r="C48" s="192" t="s">
        <v>143</v>
      </c>
      <c r="D48" s="193"/>
      <c r="E48" s="193"/>
      <c r="F48" s="193"/>
      <c r="G48" s="194"/>
      <c r="H48" s="32"/>
    </row>
    <row r="49" spans="1:8" ht="16.5" customHeight="1" x14ac:dyDescent="0.25">
      <c r="A49" s="68">
        <v>17.142857142857142</v>
      </c>
      <c r="B49" s="27" t="s">
        <v>97</v>
      </c>
      <c r="C49" s="236" t="s">
        <v>134</v>
      </c>
      <c r="D49" s="237"/>
      <c r="E49" s="237"/>
      <c r="F49" s="237"/>
      <c r="G49" s="238"/>
      <c r="H49" s="47">
        <v>26</v>
      </c>
    </row>
    <row r="50" spans="1:8" ht="16.5" customHeight="1" x14ac:dyDescent="0.25">
      <c r="A50" s="69">
        <v>57.142857142857146</v>
      </c>
      <c r="B50" s="27" t="s">
        <v>97</v>
      </c>
      <c r="C50" s="230" t="s">
        <v>133</v>
      </c>
      <c r="D50" s="231"/>
      <c r="E50" s="231"/>
      <c r="F50" s="231"/>
      <c r="G50" s="232"/>
      <c r="H50" s="36">
        <v>27</v>
      </c>
    </row>
    <row r="51" spans="1:8" ht="16.5" customHeight="1" x14ac:dyDescent="0.25">
      <c r="A51" s="70"/>
      <c r="B51" s="31"/>
      <c r="C51" s="213" t="s">
        <v>100</v>
      </c>
      <c r="D51" s="227"/>
      <c r="E51" s="227"/>
      <c r="F51" s="227"/>
      <c r="G51" s="228"/>
      <c r="H51" s="32"/>
    </row>
    <row r="52" spans="1:8" ht="27" customHeight="1" x14ac:dyDescent="0.25">
      <c r="A52" s="61">
        <v>261.42857142857144</v>
      </c>
      <c r="B52" s="26" t="s">
        <v>98</v>
      </c>
      <c r="C52" s="198" t="s">
        <v>142</v>
      </c>
      <c r="D52" s="199"/>
      <c r="E52" s="199"/>
      <c r="F52" s="199"/>
      <c r="G52" s="200"/>
      <c r="H52" s="27">
        <v>28</v>
      </c>
    </row>
    <row r="53" spans="1:8" ht="27" customHeight="1" x14ac:dyDescent="0.25">
      <c r="A53" s="71">
        <v>128.57142857142858</v>
      </c>
      <c r="B53" s="48" t="s">
        <v>98</v>
      </c>
      <c r="C53" s="233" t="s">
        <v>125</v>
      </c>
      <c r="D53" s="234"/>
      <c r="E53" s="234"/>
      <c r="F53" s="234"/>
      <c r="G53" s="235"/>
      <c r="H53" s="49">
        <v>29</v>
      </c>
    </row>
    <row r="54" spans="1:8" ht="16.5" customHeight="1" x14ac:dyDescent="0.25"/>
    <row r="55" spans="1:8" ht="13.5" customHeight="1" x14ac:dyDescent="0.25"/>
    <row r="56" spans="1:8" ht="12" customHeight="1" x14ac:dyDescent="0.25"/>
    <row r="57" spans="1:8" ht="20.100000000000001" customHeight="1" x14ac:dyDescent="0.25"/>
    <row r="58" spans="1:8" ht="20.100000000000001" customHeight="1" x14ac:dyDescent="0.25"/>
    <row r="59" spans="1:8" ht="20.100000000000001" customHeight="1" x14ac:dyDescent="0.25"/>
    <row r="60" spans="1:8" ht="20.100000000000001" customHeight="1" x14ac:dyDescent="0.25"/>
    <row r="61" spans="1:8" ht="20.100000000000001" customHeight="1" x14ac:dyDescent="0.25"/>
    <row r="62" spans="1:8" ht="20.100000000000001" customHeight="1" x14ac:dyDescent="0.25"/>
    <row r="63" spans="1:8" ht="20.100000000000001" customHeight="1" x14ac:dyDescent="0.25"/>
    <row r="64" spans="1:8" ht="20.100000000000001" customHeight="1" x14ac:dyDescent="0.25"/>
    <row r="65" ht="20.100000000000001" customHeight="1" x14ac:dyDescent="0.25"/>
    <row r="66" ht="20.100000000000001" customHeight="1" x14ac:dyDescent="0.25"/>
    <row r="67" ht="20.100000000000001" customHeight="1" x14ac:dyDescent="0.25"/>
    <row r="68" ht="20.100000000000001" customHeight="1" x14ac:dyDescent="0.25"/>
    <row r="69" ht="20.100000000000001" customHeight="1" x14ac:dyDescent="0.25"/>
    <row r="70" ht="20.100000000000001" customHeight="1" x14ac:dyDescent="0.25"/>
    <row r="71" ht="20.100000000000001" customHeight="1" x14ac:dyDescent="0.25"/>
    <row r="72" ht="20.100000000000001" customHeight="1" x14ac:dyDescent="0.25"/>
    <row r="73" ht="20.100000000000001" customHeight="1" x14ac:dyDescent="0.25"/>
    <row r="74" ht="20.100000000000001" customHeight="1" x14ac:dyDescent="0.25"/>
    <row r="75" ht="20.100000000000001" customHeight="1" x14ac:dyDescent="0.25"/>
    <row r="76" ht="20.100000000000001" customHeight="1" x14ac:dyDescent="0.25"/>
    <row r="77" ht="20.100000000000001" customHeight="1" x14ac:dyDescent="0.25"/>
    <row r="78" ht="20.100000000000001" customHeight="1" x14ac:dyDescent="0.25"/>
    <row r="79" ht="20.100000000000001" customHeight="1" x14ac:dyDescent="0.25"/>
    <row r="80" ht="20.100000000000001" customHeight="1" x14ac:dyDescent="0.25"/>
    <row r="81" ht="20.100000000000001" customHeight="1" x14ac:dyDescent="0.25"/>
    <row r="82" ht="20.100000000000001" customHeight="1" x14ac:dyDescent="0.25"/>
    <row r="83" ht="20.100000000000001" customHeight="1" x14ac:dyDescent="0.25"/>
    <row r="84" ht="20.100000000000001" customHeight="1" x14ac:dyDescent="0.25"/>
    <row r="85" ht="20.100000000000001" customHeight="1" x14ac:dyDescent="0.25"/>
    <row r="86" ht="20.100000000000001" customHeight="1" x14ac:dyDescent="0.25"/>
    <row r="87" ht="20.100000000000001" customHeight="1" x14ac:dyDescent="0.25"/>
    <row r="88" ht="20.100000000000001" customHeight="1" x14ac:dyDescent="0.25"/>
    <row r="89" ht="20.100000000000001" customHeight="1" x14ac:dyDescent="0.25"/>
    <row r="90" ht="20.100000000000001" customHeight="1" x14ac:dyDescent="0.25"/>
    <row r="91" ht="20.100000000000001" customHeight="1" x14ac:dyDescent="0.25"/>
    <row r="92" ht="20.100000000000001" customHeight="1" x14ac:dyDescent="0.25"/>
    <row r="93" ht="20.100000000000001" customHeight="1" x14ac:dyDescent="0.25"/>
    <row r="94" ht="20.100000000000001" customHeight="1" x14ac:dyDescent="0.25"/>
    <row r="95" ht="20.100000000000001" customHeight="1" x14ac:dyDescent="0.25"/>
    <row r="96" ht="20.100000000000001" customHeight="1" x14ac:dyDescent="0.25"/>
    <row r="97" ht="20.100000000000001" customHeight="1" x14ac:dyDescent="0.25"/>
    <row r="98" ht="20.100000000000001" customHeight="1" x14ac:dyDescent="0.25"/>
    <row r="99" ht="20.100000000000001" customHeight="1" x14ac:dyDescent="0.25"/>
    <row r="100" ht="20.100000000000001" customHeight="1" x14ac:dyDescent="0.25"/>
    <row r="101" ht="20.100000000000001" customHeight="1" x14ac:dyDescent="0.25"/>
    <row r="102" ht="20.100000000000001" customHeight="1" x14ac:dyDescent="0.25"/>
    <row r="103" ht="20.100000000000001" customHeight="1" x14ac:dyDescent="0.25"/>
    <row r="104" ht="20.100000000000001" customHeight="1" x14ac:dyDescent="0.25"/>
    <row r="105" ht="20.100000000000001" customHeight="1" x14ac:dyDescent="0.25"/>
    <row r="106" ht="20.100000000000001" customHeight="1" x14ac:dyDescent="0.25"/>
    <row r="107" ht="20.100000000000001" customHeight="1" x14ac:dyDescent="0.25"/>
    <row r="108" ht="20.100000000000001" customHeight="1" x14ac:dyDescent="0.25"/>
    <row r="109" ht="20.100000000000001" customHeight="1" x14ac:dyDescent="0.25"/>
    <row r="110" ht="20.100000000000001" customHeight="1" x14ac:dyDescent="0.25"/>
    <row r="111" ht="20.100000000000001" customHeight="1" x14ac:dyDescent="0.25"/>
    <row r="112" ht="20.100000000000001" customHeight="1" x14ac:dyDescent="0.25"/>
    <row r="113" ht="20.100000000000001" customHeight="1" x14ac:dyDescent="0.25"/>
    <row r="114" ht="20.100000000000001" customHeight="1" x14ac:dyDescent="0.25"/>
    <row r="115" ht="20.100000000000001" customHeight="1" x14ac:dyDescent="0.25"/>
    <row r="116" ht="20.100000000000001" customHeight="1" x14ac:dyDescent="0.25"/>
    <row r="117" ht="20.100000000000001" customHeight="1" x14ac:dyDescent="0.25"/>
    <row r="118" ht="20.100000000000001" customHeight="1" x14ac:dyDescent="0.25"/>
    <row r="119" ht="20.100000000000001" customHeight="1" x14ac:dyDescent="0.25"/>
    <row r="120" ht="20.100000000000001" customHeight="1" x14ac:dyDescent="0.25"/>
    <row r="121" ht="20.100000000000001" customHeight="1" x14ac:dyDescent="0.25"/>
    <row r="122" ht="20.100000000000001" customHeight="1" x14ac:dyDescent="0.25"/>
    <row r="123" ht="20.100000000000001" customHeight="1" x14ac:dyDescent="0.25"/>
    <row r="124" ht="20.100000000000001" customHeight="1" x14ac:dyDescent="0.25"/>
    <row r="125" ht="20.100000000000001" customHeight="1" x14ac:dyDescent="0.25"/>
    <row r="126" ht="20.100000000000001" customHeight="1" x14ac:dyDescent="0.25"/>
    <row r="127" ht="20.100000000000001" customHeight="1" x14ac:dyDescent="0.25"/>
    <row r="128"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row r="142" ht="20.100000000000001" customHeight="1" x14ac:dyDescent="0.25"/>
    <row r="143" ht="20.100000000000001" customHeight="1" x14ac:dyDescent="0.25"/>
    <row r="144" ht="20.100000000000001" customHeight="1" x14ac:dyDescent="0.25"/>
    <row r="145" ht="20.100000000000001" customHeight="1" x14ac:dyDescent="0.25"/>
    <row r="146" ht="20.100000000000001" customHeight="1" x14ac:dyDescent="0.25"/>
    <row r="147" ht="20.100000000000001" customHeight="1" x14ac:dyDescent="0.25"/>
    <row r="148" ht="20.100000000000001" customHeight="1" x14ac:dyDescent="0.25"/>
    <row r="149" ht="20.100000000000001" customHeight="1" x14ac:dyDescent="0.25"/>
    <row r="150" ht="20.100000000000001" customHeight="1" x14ac:dyDescent="0.25"/>
    <row r="151" ht="20.100000000000001" customHeight="1" x14ac:dyDescent="0.25"/>
    <row r="152" ht="20.100000000000001" customHeight="1" x14ac:dyDescent="0.25"/>
    <row r="153" ht="20.100000000000001" customHeight="1" x14ac:dyDescent="0.25"/>
    <row r="154" ht="20.100000000000001" customHeight="1" x14ac:dyDescent="0.25"/>
    <row r="155" ht="20.100000000000001" customHeight="1" x14ac:dyDescent="0.25"/>
    <row r="156" ht="20.100000000000001" customHeight="1" x14ac:dyDescent="0.25"/>
    <row r="157" ht="20.100000000000001" customHeight="1" x14ac:dyDescent="0.25"/>
    <row r="158" ht="20.100000000000001" customHeight="1" x14ac:dyDescent="0.25"/>
    <row r="159" ht="20.100000000000001" customHeight="1" x14ac:dyDescent="0.25"/>
    <row r="160" ht="20.100000000000001" customHeight="1" x14ac:dyDescent="0.25"/>
    <row r="161" ht="20.100000000000001" customHeight="1" x14ac:dyDescent="0.25"/>
    <row r="162" ht="20.100000000000001" customHeight="1" x14ac:dyDescent="0.25"/>
    <row r="163" ht="20.100000000000001" customHeight="1" x14ac:dyDescent="0.25"/>
    <row r="164" ht="20.100000000000001" customHeight="1" x14ac:dyDescent="0.25"/>
    <row r="165" ht="20.100000000000001" customHeight="1" x14ac:dyDescent="0.25"/>
    <row r="166" ht="20.100000000000001" customHeight="1" x14ac:dyDescent="0.25"/>
    <row r="167" ht="20.100000000000001" customHeight="1" x14ac:dyDescent="0.25"/>
    <row r="168" ht="20.100000000000001" customHeight="1" x14ac:dyDescent="0.25"/>
    <row r="169" ht="20.100000000000001" customHeight="1" x14ac:dyDescent="0.25"/>
    <row r="170" ht="20.100000000000001" customHeight="1" x14ac:dyDescent="0.25"/>
    <row r="171" ht="20.100000000000001" customHeight="1" x14ac:dyDescent="0.25"/>
    <row r="172" ht="20.100000000000001" customHeight="1" x14ac:dyDescent="0.25"/>
    <row r="173" ht="20.100000000000001" customHeight="1" x14ac:dyDescent="0.25"/>
    <row r="174" ht="20.100000000000001" customHeight="1" x14ac:dyDescent="0.25"/>
    <row r="175" ht="20.100000000000001" customHeight="1" x14ac:dyDescent="0.25"/>
    <row r="176" ht="20.100000000000001" customHeight="1" x14ac:dyDescent="0.25"/>
    <row r="177" ht="20.100000000000001" customHeight="1" x14ac:dyDescent="0.25"/>
    <row r="178" ht="20.100000000000001" customHeight="1" x14ac:dyDescent="0.25"/>
    <row r="179" ht="20.100000000000001" customHeight="1" x14ac:dyDescent="0.25"/>
    <row r="180" ht="20.100000000000001" customHeight="1" x14ac:dyDescent="0.25"/>
    <row r="181" ht="20.100000000000001" customHeight="1" x14ac:dyDescent="0.25"/>
    <row r="182" ht="20.100000000000001" customHeight="1" x14ac:dyDescent="0.25"/>
    <row r="183" ht="20.100000000000001" customHeight="1" x14ac:dyDescent="0.25"/>
    <row r="184" ht="20.100000000000001" customHeight="1" x14ac:dyDescent="0.25"/>
    <row r="185" ht="20.100000000000001" customHeight="1" x14ac:dyDescent="0.25"/>
    <row r="186" ht="20.100000000000001" customHeight="1" x14ac:dyDescent="0.25"/>
    <row r="187" ht="20.100000000000001" customHeight="1" x14ac:dyDescent="0.25"/>
    <row r="188" ht="20.100000000000001" customHeight="1" x14ac:dyDescent="0.25"/>
    <row r="189" ht="20.100000000000001" customHeight="1" x14ac:dyDescent="0.25"/>
    <row r="190" ht="20.100000000000001" customHeight="1" x14ac:dyDescent="0.25"/>
    <row r="191" ht="20.100000000000001" customHeight="1" x14ac:dyDescent="0.25"/>
    <row r="192" ht="20.100000000000001" customHeight="1" x14ac:dyDescent="0.25"/>
    <row r="193" ht="20.100000000000001" customHeight="1" x14ac:dyDescent="0.25"/>
    <row r="194" ht="20.100000000000001" customHeight="1" x14ac:dyDescent="0.25"/>
    <row r="195" ht="20.100000000000001" customHeight="1" x14ac:dyDescent="0.25"/>
    <row r="196" ht="20.100000000000001" customHeight="1" x14ac:dyDescent="0.25"/>
    <row r="197" ht="20.100000000000001" customHeight="1" x14ac:dyDescent="0.25"/>
    <row r="198" ht="20.100000000000001" customHeight="1" x14ac:dyDescent="0.25"/>
    <row r="199" ht="20.100000000000001" customHeight="1" x14ac:dyDescent="0.25"/>
    <row r="200" ht="20.100000000000001" customHeight="1" x14ac:dyDescent="0.25"/>
    <row r="201" ht="20.100000000000001" customHeight="1" x14ac:dyDescent="0.25"/>
    <row r="202" ht="20.100000000000001" customHeight="1" x14ac:dyDescent="0.25"/>
    <row r="203" ht="20.100000000000001" customHeight="1" x14ac:dyDescent="0.25"/>
    <row r="204" ht="20.100000000000001" customHeight="1" x14ac:dyDescent="0.25"/>
    <row r="205" ht="20.100000000000001" customHeight="1" x14ac:dyDescent="0.25"/>
    <row r="206" ht="20.100000000000001" customHeight="1" x14ac:dyDescent="0.25"/>
    <row r="207" ht="20.100000000000001" customHeight="1" x14ac:dyDescent="0.25"/>
    <row r="208" ht="20.100000000000001" customHeight="1" x14ac:dyDescent="0.25"/>
    <row r="209" ht="20.100000000000001" customHeight="1" x14ac:dyDescent="0.25"/>
    <row r="210" ht="20.100000000000001" customHeight="1" x14ac:dyDescent="0.25"/>
    <row r="211" ht="20.100000000000001" customHeight="1" x14ac:dyDescent="0.25"/>
    <row r="212" ht="20.100000000000001" customHeight="1" x14ac:dyDescent="0.25"/>
    <row r="213" ht="20.100000000000001" customHeight="1" x14ac:dyDescent="0.25"/>
    <row r="214" ht="20.100000000000001" customHeight="1" x14ac:dyDescent="0.25"/>
    <row r="215" ht="20.100000000000001" customHeight="1" x14ac:dyDescent="0.25"/>
    <row r="216" ht="20.100000000000001" customHeight="1" x14ac:dyDescent="0.25"/>
    <row r="217" ht="20.100000000000001" customHeight="1" x14ac:dyDescent="0.25"/>
    <row r="218" ht="20.100000000000001" customHeight="1" x14ac:dyDescent="0.25"/>
    <row r="219" ht="20.100000000000001" customHeight="1" x14ac:dyDescent="0.25"/>
    <row r="220" ht="20.100000000000001" customHeight="1" x14ac:dyDescent="0.25"/>
    <row r="221" ht="20.100000000000001" customHeight="1" x14ac:dyDescent="0.25"/>
    <row r="222" ht="20.100000000000001" customHeight="1" x14ac:dyDescent="0.25"/>
    <row r="223" ht="20.100000000000001" customHeight="1" x14ac:dyDescent="0.25"/>
    <row r="224" ht="20.100000000000001" customHeight="1" x14ac:dyDescent="0.25"/>
    <row r="225" ht="20.100000000000001" customHeight="1" x14ac:dyDescent="0.25"/>
    <row r="226" ht="20.100000000000001" customHeight="1" x14ac:dyDescent="0.25"/>
    <row r="227" ht="20.100000000000001" customHeight="1" x14ac:dyDescent="0.25"/>
    <row r="228" ht="20.100000000000001" customHeight="1" x14ac:dyDescent="0.25"/>
    <row r="229" ht="20.100000000000001" customHeight="1" x14ac:dyDescent="0.25"/>
    <row r="230" ht="20.100000000000001" customHeight="1" x14ac:dyDescent="0.25"/>
    <row r="231" ht="20.100000000000001" customHeight="1" x14ac:dyDescent="0.25"/>
    <row r="232" ht="20.100000000000001" customHeight="1" x14ac:dyDescent="0.25"/>
    <row r="233" ht="20.100000000000001" customHeight="1" x14ac:dyDescent="0.25"/>
    <row r="234" ht="20.100000000000001" customHeight="1" x14ac:dyDescent="0.25"/>
    <row r="235" ht="20.100000000000001" customHeight="1" x14ac:dyDescent="0.25"/>
    <row r="236" ht="20.100000000000001" customHeight="1" x14ac:dyDescent="0.25"/>
    <row r="237" ht="20.100000000000001" customHeight="1" x14ac:dyDescent="0.25"/>
    <row r="238" ht="20.100000000000001" customHeight="1" x14ac:dyDescent="0.25"/>
    <row r="239" ht="20.100000000000001" customHeight="1" x14ac:dyDescent="0.25"/>
    <row r="240" ht="20.100000000000001" customHeight="1" x14ac:dyDescent="0.25"/>
    <row r="241" ht="20.100000000000001" customHeight="1" x14ac:dyDescent="0.25"/>
    <row r="242" ht="20.100000000000001" customHeight="1" x14ac:dyDescent="0.25"/>
    <row r="243" ht="20.100000000000001" customHeight="1" x14ac:dyDescent="0.25"/>
    <row r="244" ht="20.100000000000001" customHeight="1" x14ac:dyDescent="0.25"/>
    <row r="245" ht="20.100000000000001" customHeight="1" x14ac:dyDescent="0.25"/>
    <row r="246" ht="20.100000000000001" customHeight="1" x14ac:dyDescent="0.25"/>
    <row r="247" ht="20.100000000000001" customHeight="1" x14ac:dyDescent="0.25"/>
    <row r="248" ht="20.100000000000001" customHeight="1" x14ac:dyDescent="0.25"/>
    <row r="249" ht="20.100000000000001" customHeight="1" x14ac:dyDescent="0.25"/>
    <row r="250" ht="20.100000000000001" customHeight="1" x14ac:dyDescent="0.25"/>
    <row r="251" ht="20.100000000000001" customHeight="1" x14ac:dyDescent="0.25"/>
    <row r="252" ht="20.100000000000001" customHeight="1" x14ac:dyDescent="0.25"/>
    <row r="253" ht="20.100000000000001" customHeight="1" x14ac:dyDescent="0.25"/>
    <row r="254" ht="20.100000000000001" customHeight="1" x14ac:dyDescent="0.25"/>
    <row r="255" ht="20.100000000000001" customHeight="1" x14ac:dyDescent="0.25"/>
    <row r="256" ht="20.100000000000001" customHeight="1" x14ac:dyDescent="0.25"/>
    <row r="257" ht="20.100000000000001" customHeight="1" x14ac:dyDescent="0.25"/>
    <row r="258" ht="20.100000000000001" customHeight="1" x14ac:dyDescent="0.25"/>
    <row r="259" ht="20.100000000000001" customHeight="1" x14ac:dyDescent="0.25"/>
    <row r="260" ht="20.100000000000001" customHeight="1" x14ac:dyDescent="0.25"/>
    <row r="261" ht="20.100000000000001" customHeight="1" x14ac:dyDescent="0.25"/>
    <row r="262" ht="20.100000000000001" customHeight="1" x14ac:dyDescent="0.25"/>
    <row r="263" ht="20.100000000000001" customHeight="1" x14ac:dyDescent="0.25"/>
    <row r="264" ht="20.100000000000001" customHeight="1" x14ac:dyDescent="0.25"/>
    <row r="265" ht="20.100000000000001" customHeight="1" x14ac:dyDescent="0.25"/>
    <row r="266" ht="20.100000000000001" customHeight="1" x14ac:dyDescent="0.25"/>
    <row r="267" ht="20.100000000000001" customHeight="1" x14ac:dyDescent="0.25"/>
    <row r="268" ht="20.100000000000001" customHeight="1" x14ac:dyDescent="0.25"/>
    <row r="269" ht="20.100000000000001" customHeight="1" x14ac:dyDescent="0.25"/>
    <row r="270" ht="20.100000000000001" customHeight="1" x14ac:dyDescent="0.25"/>
    <row r="271" ht="20.100000000000001" customHeight="1" x14ac:dyDescent="0.25"/>
    <row r="272" ht="20.100000000000001" customHeight="1" x14ac:dyDescent="0.25"/>
    <row r="273" ht="20.100000000000001" customHeight="1" x14ac:dyDescent="0.25"/>
    <row r="274" ht="20.100000000000001" customHeight="1" x14ac:dyDescent="0.25"/>
    <row r="275" ht="20.100000000000001" customHeight="1" x14ac:dyDescent="0.25"/>
    <row r="276" ht="20.100000000000001" customHeight="1" x14ac:dyDescent="0.25"/>
    <row r="277" ht="20.100000000000001" customHeight="1" x14ac:dyDescent="0.25"/>
    <row r="278" ht="20.100000000000001" customHeight="1" x14ac:dyDescent="0.25"/>
    <row r="279" ht="20.100000000000001" customHeight="1" x14ac:dyDescent="0.25"/>
    <row r="280" ht="20.100000000000001" customHeight="1" x14ac:dyDescent="0.25"/>
    <row r="281" ht="20.100000000000001" customHeight="1" x14ac:dyDescent="0.25"/>
    <row r="282" ht="20.100000000000001" customHeight="1" x14ac:dyDescent="0.25"/>
    <row r="283" ht="20.100000000000001" customHeight="1" x14ac:dyDescent="0.25"/>
    <row r="284" ht="20.100000000000001" customHeight="1" x14ac:dyDescent="0.25"/>
    <row r="285" ht="20.100000000000001" customHeight="1" x14ac:dyDescent="0.25"/>
    <row r="286" ht="20.100000000000001" customHeight="1" x14ac:dyDescent="0.25"/>
    <row r="287" ht="20.100000000000001" customHeight="1" x14ac:dyDescent="0.25"/>
    <row r="288"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ht="20.100000000000001" customHeight="1" x14ac:dyDescent="0.25"/>
    <row r="322" ht="20.100000000000001" customHeight="1" x14ac:dyDescent="0.25"/>
    <row r="323" ht="20.100000000000001" customHeight="1" x14ac:dyDescent="0.25"/>
    <row r="324" ht="20.100000000000001" customHeight="1" x14ac:dyDescent="0.25"/>
    <row r="325" ht="20.100000000000001" customHeight="1" x14ac:dyDescent="0.25"/>
    <row r="326" ht="20.100000000000001" customHeight="1" x14ac:dyDescent="0.25"/>
    <row r="327" ht="20.100000000000001" customHeight="1" x14ac:dyDescent="0.25"/>
    <row r="328" ht="20.100000000000001" customHeight="1" x14ac:dyDescent="0.25"/>
    <row r="329" ht="20.100000000000001" customHeight="1" x14ac:dyDescent="0.25"/>
    <row r="330" ht="20.100000000000001" customHeight="1" x14ac:dyDescent="0.25"/>
    <row r="331" ht="20.100000000000001" customHeight="1" x14ac:dyDescent="0.25"/>
    <row r="332" ht="20.100000000000001" customHeight="1" x14ac:dyDescent="0.25"/>
    <row r="333" ht="20.100000000000001" customHeight="1" x14ac:dyDescent="0.25"/>
  </sheetData>
  <mergeCells count="53">
    <mergeCell ref="A1:C3"/>
    <mergeCell ref="C50:G50"/>
    <mergeCell ref="C51:G51"/>
    <mergeCell ref="C52:G52"/>
    <mergeCell ref="C53:G53"/>
    <mergeCell ref="C13:G13"/>
    <mergeCell ref="C49:G49"/>
    <mergeCell ref="C46:G46"/>
    <mergeCell ref="C26:G26"/>
    <mergeCell ref="C37:G37"/>
    <mergeCell ref="C29:G29"/>
    <mergeCell ref="C36:G36"/>
    <mergeCell ref="C45:G45"/>
    <mergeCell ref="C43:G43"/>
    <mergeCell ref="C27:G27"/>
    <mergeCell ref="C40:G40"/>
    <mergeCell ref="C39:G39"/>
    <mergeCell ref="C12:G12"/>
    <mergeCell ref="C14:G14"/>
    <mergeCell ref="C44:G44"/>
    <mergeCell ref="C38:G38"/>
    <mergeCell ref="C17:G17"/>
    <mergeCell ref="C20:G20"/>
    <mergeCell ref="C19:G19"/>
    <mergeCell ref="C22:G22"/>
    <mergeCell ref="C15:G15"/>
    <mergeCell ref="C32:G32"/>
    <mergeCell ref="C18:G18"/>
    <mergeCell ref="C31:G31"/>
    <mergeCell ref="C35:G35"/>
    <mergeCell ref="C33:G33"/>
    <mergeCell ref="C34:G34"/>
    <mergeCell ref="C7:G7"/>
    <mergeCell ref="C8:G8"/>
    <mergeCell ref="C9:G9"/>
    <mergeCell ref="C11:G11"/>
    <mergeCell ref="C10:G10"/>
    <mergeCell ref="C4:G5"/>
    <mergeCell ref="A4:A5"/>
    <mergeCell ref="H4:H5"/>
    <mergeCell ref="B4:B5"/>
    <mergeCell ref="C48:G48"/>
    <mergeCell ref="C47:G47"/>
    <mergeCell ref="C41:G41"/>
    <mergeCell ref="C16:G16"/>
    <mergeCell ref="C30:G30"/>
    <mergeCell ref="C25:G25"/>
    <mergeCell ref="C28:G28"/>
    <mergeCell ref="C21:G21"/>
    <mergeCell ref="C24:G24"/>
    <mergeCell ref="C23:G23"/>
    <mergeCell ref="C42:G42"/>
    <mergeCell ref="C6:G6"/>
  </mergeCells>
  <pageMargins left="0.25" right="0.25" top="0.75" bottom="0.75" header="0.3" footer="0.3"/>
  <pageSetup paperSize="9" fitToHeight="0" orientation="portrait" r:id="rId1"/>
  <headerFooter>
    <oddHeader>&amp;L&amp;"Arial,Italic"&amp;8ACTED
&amp;R&amp;"Arial,Italic"&amp;8Wash Rehabilitation
Bills of Quantities</oddHeader>
    <oddFooter xml:space="preserve">&amp;L&amp;"Arial,Italic"&amp;8ACTED&amp;R&amp;"Arial,Italic"&amp;8Wash Wash Rehabilitation
</oddFooter>
  </headerFooter>
  <rowBreaks count="1" manualBreakCount="1">
    <brk id="29"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zoomScaleNormal="100" workbookViewId="0">
      <pane xSplit="11" ySplit="3" topLeftCell="L4" activePane="bottomRight" state="frozen"/>
      <selection pane="topRight" activeCell="H1" sqref="H1"/>
      <selection pane="bottomLeft" activeCell="A4" sqref="A4"/>
      <selection pane="bottomRight" activeCell="G55" sqref="G55"/>
    </sheetView>
  </sheetViews>
  <sheetFormatPr baseColWidth="10" defaultColWidth="9.140625" defaultRowHeight="15" x14ac:dyDescent="0.25"/>
  <cols>
    <col min="1" max="1" width="9.28515625" hidden="1" customWidth="1"/>
    <col min="2" max="2" width="11.85546875" hidden="1" customWidth="1"/>
    <col min="3" max="3" width="10" hidden="1" customWidth="1"/>
    <col min="4" max="4" width="9.85546875" hidden="1" customWidth="1"/>
    <col min="5" max="5" width="10" customWidth="1"/>
    <col min="6" max="6" width="8.5703125" customWidth="1"/>
    <col min="7" max="7" width="9.7109375" customWidth="1"/>
    <col min="8" max="8" width="12.140625" hidden="1" customWidth="1"/>
    <col min="9" max="9" width="6.28515625" hidden="1" customWidth="1"/>
    <col min="10" max="10" width="5.140625" hidden="1" customWidth="1"/>
    <col min="11" max="11" width="5.140625" bestFit="1" customWidth="1"/>
    <col min="12" max="14" width="9.140625" style="55"/>
    <col min="15" max="15" width="16.28515625" style="55" customWidth="1"/>
    <col min="16" max="16" width="0.140625" style="55" hidden="1" customWidth="1"/>
    <col min="17" max="17" width="4.5703125" customWidth="1"/>
  </cols>
  <sheetData>
    <row r="1" spans="1:17" ht="19.5" customHeight="1" x14ac:dyDescent="0.25">
      <c r="A1" s="87" t="s">
        <v>92</v>
      </c>
      <c r="B1" s="87"/>
      <c r="C1" s="87"/>
      <c r="D1" s="87"/>
      <c r="E1" s="87"/>
      <c r="F1" s="87"/>
      <c r="G1" s="87"/>
      <c r="H1" s="87"/>
      <c r="I1" s="87"/>
      <c r="J1" s="87"/>
      <c r="K1" s="87"/>
      <c r="L1" s="87"/>
      <c r="M1" s="87"/>
      <c r="N1" s="87"/>
      <c r="O1" s="87"/>
      <c r="P1" s="87"/>
      <c r="Q1" s="189"/>
    </row>
    <row r="2" spans="1:17" ht="38.25" customHeight="1" x14ac:dyDescent="0.25">
      <c r="A2" s="58" t="s">
        <v>157</v>
      </c>
      <c r="B2" s="248" t="s">
        <v>158</v>
      </c>
      <c r="C2" s="58" t="s">
        <v>156</v>
      </c>
      <c r="D2" s="84" t="s">
        <v>149</v>
      </c>
      <c r="E2" s="58" t="s">
        <v>150</v>
      </c>
      <c r="F2" s="58" t="s">
        <v>154</v>
      </c>
      <c r="G2" s="58" t="s">
        <v>152</v>
      </c>
      <c r="H2" s="84" t="s">
        <v>147</v>
      </c>
      <c r="I2" s="84" t="s">
        <v>49</v>
      </c>
      <c r="J2" s="84" t="s">
        <v>89</v>
      </c>
      <c r="K2" s="84" t="s">
        <v>95</v>
      </c>
      <c r="L2" s="88" t="s">
        <v>93</v>
      </c>
      <c r="M2" s="86"/>
      <c r="N2" s="86"/>
      <c r="O2" s="86"/>
      <c r="P2" s="188"/>
      <c r="Q2" s="190" t="s">
        <v>99</v>
      </c>
    </row>
    <row r="3" spans="1:17" ht="34.5" customHeight="1" x14ac:dyDescent="0.25">
      <c r="A3" s="58" t="s">
        <v>151</v>
      </c>
      <c r="B3" s="85"/>
      <c r="C3" s="57" t="s">
        <v>153</v>
      </c>
      <c r="D3" s="85"/>
      <c r="E3" s="58" t="s">
        <v>151</v>
      </c>
      <c r="F3" s="57" t="s">
        <v>155</v>
      </c>
      <c r="G3" s="57" t="s">
        <v>153</v>
      </c>
      <c r="H3" s="85"/>
      <c r="I3" s="85"/>
      <c r="J3" s="85"/>
      <c r="K3" s="85"/>
      <c r="L3" s="89"/>
      <c r="M3" s="87"/>
      <c r="N3" s="87"/>
      <c r="O3" s="87"/>
      <c r="P3" s="189"/>
      <c r="Q3" s="191"/>
    </row>
    <row r="4" spans="1:17" ht="19.5" customHeight="1" x14ac:dyDescent="0.25">
      <c r="A4" s="19"/>
      <c r="B4" s="19"/>
      <c r="C4" s="19"/>
      <c r="D4" s="19"/>
      <c r="E4" s="19"/>
      <c r="F4" s="19"/>
      <c r="G4" s="19"/>
      <c r="H4" s="19"/>
      <c r="I4" s="19"/>
      <c r="J4" s="19"/>
      <c r="K4" s="21"/>
      <c r="L4" s="216" t="s">
        <v>106</v>
      </c>
      <c r="M4" s="217"/>
      <c r="N4" s="217"/>
      <c r="O4" s="217"/>
      <c r="P4" s="218"/>
      <c r="Q4" s="20"/>
    </row>
    <row r="5" spans="1:17" ht="19.5" customHeight="1" x14ac:dyDescent="0.25">
      <c r="A5" s="22"/>
      <c r="B5" s="22"/>
      <c r="C5" s="22"/>
      <c r="D5" s="22"/>
      <c r="E5" s="22"/>
      <c r="F5" s="22"/>
      <c r="G5" s="22"/>
      <c r="H5" s="22"/>
      <c r="I5" s="22"/>
      <c r="J5" s="22"/>
      <c r="K5" s="22"/>
      <c r="L5" s="219" t="s">
        <v>107</v>
      </c>
      <c r="M5" s="220"/>
      <c r="N5" s="220"/>
      <c r="O5" s="220"/>
      <c r="P5" s="221"/>
      <c r="Q5" s="23"/>
    </row>
    <row r="6" spans="1:17" ht="51" customHeight="1" x14ac:dyDescent="0.25">
      <c r="A6" s="24"/>
      <c r="B6" s="24"/>
      <c r="C6" s="24"/>
      <c r="D6" s="24"/>
      <c r="E6" s="59"/>
      <c r="F6" s="22"/>
      <c r="G6" s="22"/>
      <c r="H6" s="24"/>
      <c r="I6" s="24"/>
      <c r="J6" s="24"/>
      <c r="K6" s="24"/>
      <c r="L6" s="219" t="s">
        <v>135</v>
      </c>
      <c r="M6" s="220"/>
      <c r="N6" s="220"/>
      <c r="O6" s="220"/>
      <c r="P6" s="221"/>
      <c r="Q6" s="25"/>
    </row>
    <row r="7" spans="1:17" ht="19.5" customHeight="1" x14ac:dyDescent="0.25">
      <c r="A7" s="61">
        <f>E7*D7</f>
        <v>0</v>
      </c>
      <c r="B7" s="61">
        <f>D7*F7</f>
        <v>0</v>
      </c>
      <c r="C7" s="61">
        <f>D7*G7</f>
        <v>0</v>
      </c>
      <c r="D7" s="26"/>
      <c r="E7" s="41">
        <f>F7*0.7</f>
        <v>130</v>
      </c>
      <c r="F7" s="60">
        <f>130*400/280</f>
        <v>185.71428571428572</v>
      </c>
      <c r="G7" s="60">
        <f>F7*1.3</f>
        <v>241.42857142857144</v>
      </c>
      <c r="H7" s="26">
        <f>2+5+3</f>
        <v>10</v>
      </c>
      <c r="I7" s="26">
        <v>35</v>
      </c>
      <c r="J7" s="26">
        <v>85</v>
      </c>
      <c r="K7" s="26" t="s">
        <v>96</v>
      </c>
      <c r="L7" s="198" t="s">
        <v>108</v>
      </c>
      <c r="M7" s="199"/>
      <c r="N7" s="199"/>
      <c r="O7" s="199"/>
      <c r="P7" s="200"/>
      <c r="Q7" s="27">
        <v>1</v>
      </c>
    </row>
    <row r="8" spans="1:17" ht="19.5" customHeight="1" x14ac:dyDescent="0.25">
      <c r="A8" s="61">
        <f t="shared" ref="A8:A51" si="0">E8*D8</f>
        <v>0</v>
      </c>
      <c r="B8" s="61">
        <f>D8*F8</f>
        <v>0</v>
      </c>
      <c r="C8" s="61">
        <f t="shared" ref="C8:C51" si="1">D8*G8</f>
        <v>0</v>
      </c>
      <c r="D8" s="26"/>
      <c r="E8" s="41">
        <f t="shared" ref="E8:E51" si="2">F8*0.7</f>
        <v>90</v>
      </c>
      <c r="F8" s="60">
        <f>90*400/280</f>
        <v>128.57142857142858</v>
      </c>
      <c r="G8" s="60">
        <f t="shared" ref="G8:G51" si="3">F8*1.3</f>
        <v>167.14285714285717</v>
      </c>
      <c r="H8" s="26">
        <f>7+7</f>
        <v>14</v>
      </c>
      <c r="I8" s="26">
        <v>30</v>
      </c>
      <c r="J8" s="26">
        <v>46</v>
      </c>
      <c r="K8" s="26" t="s">
        <v>96</v>
      </c>
      <c r="L8" s="198" t="s">
        <v>110</v>
      </c>
      <c r="M8" s="199"/>
      <c r="N8" s="199"/>
      <c r="O8" s="199"/>
      <c r="P8" s="200"/>
      <c r="Q8" s="28">
        <v>2</v>
      </c>
    </row>
    <row r="9" spans="1:17" ht="19.5" customHeight="1" x14ac:dyDescent="0.25">
      <c r="A9" s="61">
        <f t="shared" si="0"/>
        <v>0</v>
      </c>
      <c r="B9" s="61">
        <f>D9*F9</f>
        <v>0</v>
      </c>
      <c r="C9" s="61">
        <f t="shared" si="1"/>
        <v>0</v>
      </c>
      <c r="D9" s="29"/>
      <c r="E9" s="41">
        <f t="shared" si="2"/>
        <v>288.99999999999994</v>
      </c>
      <c r="F9" s="60">
        <f>289*400/280</f>
        <v>412.85714285714283</v>
      </c>
      <c r="G9" s="60">
        <f t="shared" si="3"/>
        <v>536.71428571428567</v>
      </c>
      <c r="H9" s="29">
        <f>10</f>
        <v>10</v>
      </c>
      <c r="I9" s="29">
        <v>66</v>
      </c>
      <c r="J9" s="29">
        <v>213</v>
      </c>
      <c r="K9" s="26" t="s">
        <v>96</v>
      </c>
      <c r="L9" s="201" t="s">
        <v>109</v>
      </c>
      <c r="M9" s="202"/>
      <c r="N9" s="202"/>
      <c r="O9" s="202"/>
      <c r="P9" s="203"/>
      <c r="Q9" s="30">
        <v>3</v>
      </c>
    </row>
    <row r="10" spans="1:17" ht="34.5" customHeight="1" x14ac:dyDescent="0.25">
      <c r="A10" s="61">
        <f t="shared" si="0"/>
        <v>0</v>
      </c>
      <c r="B10" s="61"/>
      <c r="C10" s="61">
        <f t="shared" si="1"/>
        <v>0</v>
      </c>
      <c r="D10" s="31"/>
      <c r="E10" s="41">
        <f t="shared" si="2"/>
        <v>0</v>
      </c>
      <c r="F10" s="60"/>
      <c r="G10" s="60">
        <f t="shared" si="3"/>
        <v>0</v>
      </c>
      <c r="H10" s="31"/>
      <c r="I10" s="31"/>
      <c r="J10" s="31"/>
      <c r="K10" s="31"/>
      <c r="L10" s="213" t="s">
        <v>136</v>
      </c>
      <c r="M10" s="227"/>
      <c r="N10" s="227"/>
      <c r="O10" s="227"/>
      <c r="P10" s="228"/>
      <c r="Q10" s="32"/>
    </row>
    <row r="11" spans="1:17" ht="19.5" customHeight="1" x14ac:dyDescent="0.25">
      <c r="A11" s="61">
        <f t="shared" si="0"/>
        <v>0</v>
      </c>
      <c r="B11" s="61">
        <f>D11*F11</f>
        <v>0</v>
      </c>
      <c r="C11" s="61">
        <f t="shared" si="1"/>
        <v>0</v>
      </c>
      <c r="D11" s="27"/>
      <c r="E11" s="41">
        <f t="shared" si="2"/>
        <v>80.999999999999986</v>
      </c>
      <c r="F11" s="60">
        <f>81*400/280</f>
        <v>115.71428571428571</v>
      </c>
      <c r="G11" s="60">
        <f t="shared" si="3"/>
        <v>150.42857142857142</v>
      </c>
      <c r="H11" s="27">
        <f>1+2+1+2+1+1+2+1+1</f>
        <v>12</v>
      </c>
      <c r="I11" s="27">
        <v>25</v>
      </c>
      <c r="J11" s="27">
        <v>44</v>
      </c>
      <c r="K11" s="27" t="s">
        <v>97</v>
      </c>
      <c r="L11" s="198" t="s">
        <v>113</v>
      </c>
      <c r="M11" s="199"/>
      <c r="N11" s="199"/>
      <c r="O11" s="199"/>
      <c r="P11" s="200"/>
      <c r="Q11" s="33">
        <v>4</v>
      </c>
    </row>
    <row r="12" spans="1:17" ht="19.5" customHeight="1" x14ac:dyDescent="0.25">
      <c r="A12" s="61">
        <f t="shared" si="0"/>
        <v>0</v>
      </c>
      <c r="B12" s="61">
        <f>D12*F12</f>
        <v>0</v>
      </c>
      <c r="C12" s="61">
        <f t="shared" si="1"/>
        <v>0</v>
      </c>
      <c r="D12" s="26"/>
      <c r="E12" s="41">
        <f t="shared" si="2"/>
        <v>25</v>
      </c>
      <c r="F12" s="60">
        <f>25*400/280</f>
        <v>35.714285714285715</v>
      </c>
      <c r="G12" s="60">
        <f t="shared" si="3"/>
        <v>46.428571428571431</v>
      </c>
      <c r="H12" s="26">
        <f>1+1+1+1</f>
        <v>4</v>
      </c>
      <c r="I12" s="26">
        <v>10</v>
      </c>
      <c r="J12" s="26">
        <v>11</v>
      </c>
      <c r="K12" s="27" t="s">
        <v>97</v>
      </c>
      <c r="L12" s="201" t="s">
        <v>114</v>
      </c>
      <c r="M12" s="202"/>
      <c r="N12" s="202"/>
      <c r="O12" s="202"/>
      <c r="P12" s="203"/>
      <c r="Q12" s="27">
        <v>5</v>
      </c>
    </row>
    <row r="13" spans="1:17" ht="19.5" customHeight="1" x14ac:dyDescent="0.25">
      <c r="A13" s="61">
        <f t="shared" si="0"/>
        <v>0</v>
      </c>
      <c r="B13" s="61"/>
      <c r="C13" s="61">
        <f t="shared" si="1"/>
        <v>0</v>
      </c>
      <c r="D13" s="31"/>
      <c r="E13" s="41">
        <f t="shared" si="2"/>
        <v>0</v>
      </c>
      <c r="F13" s="60"/>
      <c r="G13" s="60">
        <f t="shared" si="3"/>
        <v>0</v>
      </c>
      <c r="H13" s="31"/>
      <c r="I13" s="31"/>
      <c r="J13" s="31"/>
      <c r="K13" s="31"/>
      <c r="L13" s="213" t="s">
        <v>111</v>
      </c>
      <c r="M13" s="227"/>
      <c r="N13" s="227"/>
      <c r="O13" s="227"/>
      <c r="P13" s="228"/>
      <c r="Q13" s="32"/>
    </row>
    <row r="14" spans="1:17" ht="19.5" customHeight="1" x14ac:dyDescent="0.25">
      <c r="A14" s="61">
        <f t="shared" si="0"/>
        <v>0</v>
      </c>
      <c r="B14" s="61">
        <f>D14*F14</f>
        <v>0</v>
      </c>
      <c r="C14" s="61">
        <f t="shared" si="1"/>
        <v>0</v>
      </c>
      <c r="D14" s="34"/>
      <c r="E14" s="41">
        <f t="shared" si="2"/>
        <v>35</v>
      </c>
      <c r="F14" s="60">
        <f>35*400/280</f>
        <v>50</v>
      </c>
      <c r="G14" s="60">
        <f t="shared" si="3"/>
        <v>65</v>
      </c>
      <c r="H14" s="34">
        <f>1</f>
        <v>1</v>
      </c>
      <c r="I14" s="34">
        <v>10</v>
      </c>
      <c r="J14" s="34">
        <v>24</v>
      </c>
      <c r="K14" s="27" t="s">
        <v>97</v>
      </c>
      <c r="L14" s="201" t="s">
        <v>112</v>
      </c>
      <c r="M14" s="202"/>
      <c r="N14" s="202"/>
      <c r="O14" s="202"/>
      <c r="P14" s="203"/>
      <c r="Q14" s="29">
        <v>6</v>
      </c>
    </row>
    <row r="15" spans="1:17" ht="19.5" customHeight="1" x14ac:dyDescent="0.25">
      <c r="A15" s="61">
        <f t="shared" si="0"/>
        <v>0</v>
      </c>
      <c r="B15" s="61"/>
      <c r="C15" s="61">
        <f t="shared" si="1"/>
        <v>0</v>
      </c>
      <c r="D15" s="6"/>
      <c r="E15" s="41">
        <f t="shared" si="2"/>
        <v>0</v>
      </c>
      <c r="F15" s="60"/>
      <c r="G15" s="60">
        <f t="shared" si="3"/>
        <v>0</v>
      </c>
      <c r="H15" s="6"/>
      <c r="I15" s="6"/>
      <c r="J15" s="6"/>
      <c r="K15" s="6"/>
      <c r="L15" s="207" t="s">
        <v>118</v>
      </c>
      <c r="M15" s="208"/>
      <c r="N15" s="208"/>
      <c r="O15" s="208"/>
      <c r="P15" s="209"/>
      <c r="Q15" s="7"/>
    </row>
    <row r="16" spans="1:17" ht="54" customHeight="1" x14ac:dyDescent="0.25">
      <c r="A16" s="61">
        <f t="shared" si="0"/>
        <v>0</v>
      </c>
      <c r="B16" s="61"/>
      <c r="C16" s="61">
        <f t="shared" si="1"/>
        <v>0</v>
      </c>
      <c r="D16" s="26"/>
      <c r="E16" s="41">
        <f t="shared" si="2"/>
        <v>0</v>
      </c>
      <c r="F16" s="60"/>
      <c r="G16" s="60">
        <f t="shared" si="3"/>
        <v>0</v>
      </c>
      <c r="H16" s="26"/>
      <c r="I16" s="26"/>
      <c r="J16" s="26"/>
      <c r="K16" s="27"/>
      <c r="L16" s="219" t="s">
        <v>145</v>
      </c>
      <c r="M16" s="220"/>
      <c r="N16" s="220"/>
      <c r="O16" s="220"/>
      <c r="P16" s="221"/>
      <c r="Q16" s="33"/>
    </row>
    <row r="17" spans="1:17" ht="19.5" customHeight="1" x14ac:dyDescent="0.25">
      <c r="A17" s="61">
        <f t="shared" si="0"/>
        <v>0</v>
      </c>
      <c r="B17" s="61">
        <f>D17*F17</f>
        <v>0</v>
      </c>
      <c r="C17" s="61">
        <f t="shared" si="1"/>
        <v>0</v>
      </c>
      <c r="D17" s="26"/>
      <c r="E17" s="41">
        <f t="shared" si="2"/>
        <v>1061</v>
      </c>
      <c r="F17" s="60">
        <f>1061*400/280</f>
        <v>1515.7142857142858</v>
      </c>
      <c r="G17" s="60">
        <f t="shared" si="3"/>
        <v>1970.4285714285716</v>
      </c>
      <c r="H17" s="26">
        <f>5+4+5+10+10</f>
        <v>34</v>
      </c>
      <c r="I17" s="26">
        <v>115</v>
      </c>
      <c r="J17" s="26">
        <v>912</v>
      </c>
      <c r="K17" s="26" t="s">
        <v>96</v>
      </c>
      <c r="L17" s="198" t="s">
        <v>119</v>
      </c>
      <c r="M17" s="199"/>
      <c r="N17" s="199"/>
      <c r="O17" s="199"/>
      <c r="P17" s="200"/>
      <c r="Q17" s="27">
        <v>7</v>
      </c>
    </row>
    <row r="18" spans="1:17" ht="59.25" customHeight="1" x14ac:dyDescent="0.25">
      <c r="A18" s="61">
        <f t="shared" si="0"/>
        <v>0</v>
      </c>
      <c r="B18" s="61"/>
      <c r="C18" s="61">
        <f t="shared" si="1"/>
        <v>0</v>
      </c>
      <c r="D18" s="37"/>
      <c r="E18" s="41">
        <f t="shared" si="2"/>
        <v>0</v>
      </c>
      <c r="F18" s="60"/>
      <c r="G18" s="60">
        <f t="shared" si="3"/>
        <v>0</v>
      </c>
      <c r="H18" s="37"/>
      <c r="I18" s="37"/>
      <c r="J18" s="37"/>
      <c r="K18" s="37"/>
      <c r="L18" s="219" t="s">
        <v>160</v>
      </c>
      <c r="M18" s="220"/>
      <c r="N18" s="220"/>
      <c r="O18" s="220"/>
      <c r="P18" s="221"/>
      <c r="Q18" s="38"/>
    </row>
    <row r="19" spans="1:17" ht="19.5" customHeight="1" x14ac:dyDescent="0.25">
      <c r="A19" s="61">
        <f t="shared" si="0"/>
        <v>0</v>
      </c>
      <c r="B19" s="61">
        <f>D19*F19</f>
        <v>0</v>
      </c>
      <c r="C19" s="61">
        <f t="shared" si="1"/>
        <v>0</v>
      </c>
      <c r="D19" s="26"/>
      <c r="E19" s="41">
        <f t="shared" si="2"/>
        <v>535</v>
      </c>
      <c r="F19" s="60">
        <f>535*400/280</f>
        <v>764.28571428571433</v>
      </c>
      <c r="G19" s="60">
        <f t="shared" si="3"/>
        <v>993.57142857142867</v>
      </c>
      <c r="H19" s="26">
        <f>13+10+14+10+2+5+12</f>
        <v>66</v>
      </c>
      <c r="I19" s="26">
        <v>124</v>
      </c>
      <c r="J19" s="26">
        <v>345</v>
      </c>
      <c r="K19" s="26" t="s">
        <v>96</v>
      </c>
      <c r="L19" s="198" t="s">
        <v>119</v>
      </c>
      <c r="M19" s="199"/>
      <c r="N19" s="199"/>
      <c r="O19" s="199"/>
      <c r="P19" s="200"/>
      <c r="Q19" s="27">
        <v>8</v>
      </c>
    </row>
    <row r="20" spans="1:17" ht="19.5" customHeight="1" x14ac:dyDescent="0.25">
      <c r="A20" s="61">
        <f t="shared" si="0"/>
        <v>0</v>
      </c>
      <c r="B20" s="61">
        <f>D20*F20</f>
        <v>0</v>
      </c>
      <c r="C20" s="61">
        <f t="shared" si="1"/>
        <v>0</v>
      </c>
      <c r="D20" s="34"/>
      <c r="E20" s="41">
        <f t="shared" si="2"/>
        <v>641.99999999999989</v>
      </c>
      <c r="F20" s="60">
        <f>642*400/280</f>
        <v>917.14285714285711</v>
      </c>
      <c r="G20" s="60">
        <f t="shared" si="3"/>
        <v>1192.2857142857142</v>
      </c>
      <c r="H20" s="34">
        <f>3+20+4+10+15+10</f>
        <v>62</v>
      </c>
      <c r="I20" s="34">
        <v>93</v>
      </c>
      <c r="J20" s="34">
        <v>487</v>
      </c>
      <c r="K20" s="26" t="s">
        <v>96</v>
      </c>
      <c r="L20" s="201" t="s">
        <v>124</v>
      </c>
      <c r="M20" s="202"/>
      <c r="N20" s="202"/>
      <c r="O20" s="202"/>
      <c r="P20" s="203"/>
      <c r="Q20" s="29">
        <v>9</v>
      </c>
    </row>
    <row r="21" spans="1:17" ht="19.5" customHeight="1" x14ac:dyDescent="0.25">
      <c r="A21" s="61">
        <f t="shared" si="0"/>
        <v>0</v>
      </c>
      <c r="B21" s="61"/>
      <c r="C21" s="61">
        <f t="shared" si="1"/>
        <v>0</v>
      </c>
      <c r="D21" s="32"/>
      <c r="E21" s="41">
        <f t="shared" si="2"/>
        <v>0</v>
      </c>
      <c r="F21" s="60"/>
      <c r="G21" s="60">
        <f t="shared" si="3"/>
        <v>0</v>
      </c>
      <c r="H21" s="32"/>
      <c r="I21" s="32"/>
      <c r="J21" s="32"/>
      <c r="K21" s="32"/>
      <c r="L21" s="213" t="s">
        <v>120</v>
      </c>
      <c r="M21" s="227"/>
      <c r="N21" s="227"/>
      <c r="O21" s="227"/>
      <c r="P21" s="228"/>
      <c r="Q21" s="40"/>
    </row>
    <row r="22" spans="1:17" ht="67.5" customHeight="1" x14ac:dyDescent="0.25">
      <c r="A22" s="61">
        <f t="shared" si="0"/>
        <v>0</v>
      </c>
      <c r="B22" s="61">
        <f>D22*F22</f>
        <v>0</v>
      </c>
      <c r="C22" s="61">
        <f t="shared" si="1"/>
        <v>0</v>
      </c>
      <c r="D22" s="29"/>
      <c r="E22" s="41">
        <f t="shared" si="2"/>
        <v>16</v>
      </c>
      <c r="F22" s="60">
        <f>16*400/280</f>
        <v>22.857142857142858</v>
      </c>
      <c r="G22" s="60">
        <f t="shared" si="3"/>
        <v>29.714285714285715</v>
      </c>
      <c r="H22" s="29">
        <f>1</f>
        <v>1</v>
      </c>
      <c r="I22" s="29">
        <v>2</v>
      </c>
      <c r="J22" s="29">
        <v>13</v>
      </c>
      <c r="K22" s="27" t="s">
        <v>97</v>
      </c>
      <c r="L22" s="201" t="s">
        <v>137</v>
      </c>
      <c r="M22" s="202"/>
      <c r="N22" s="202"/>
      <c r="O22" s="202"/>
      <c r="P22" s="203"/>
      <c r="Q22" s="30">
        <v>10</v>
      </c>
    </row>
    <row r="23" spans="1:17" ht="19.5" customHeight="1" x14ac:dyDescent="0.25">
      <c r="A23" s="61">
        <f t="shared" si="0"/>
        <v>0</v>
      </c>
      <c r="B23" s="61"/>
      <c r="C23" s="61">
        <f t="shared" si="1"/>
        <v>0</v>
      </c>
      <c r="D23" s="31"/>
      <c r="E23" s="41">
        <f t="shared" si="2"/>
        <v>0</v>
      </c>
      <c r="F23" s="60"/>
      <c r="G23" s="60">
        <f t="shared" si="3"/>
        <v>0</v>
      </c>
      <c r="H23" s="31"/>
      <c r="I23" s="31"/>
      <c r="J23" s="31"/>
      <c r="K23" s="31"/>
      <c r="L23" s="207" t="s">
        <v>104</v>
      </c>
      <c r="M23" s="208"/>
      <c r="N23" s="208"/>
      <c r="O23" s="208"/>
      <c r="P23" s="209"/>
      <c r="Q23" s="40"/>
    </row>
    <row r="24" spans="1:17" ht="53.25" customHeight="1" x14ac:dyDescent="0.25">
      <c r="A24" s="61">
        <f t="shared" si="0"/>
        <v>0</v>
      </c>
      <c r="B24" s="61"/>
      <c r="C24" s="61">
        <f t="shared" si="1"/>
        <v>0</v>
      </c>
      <c r="D24" s="41"/>
      <c r="E24" s="41">
        <f t="shared" si="2"/>
        <v>0</v>
      </c>
      <c r="F24" s="60"/>
      <c r="G24" s="60">
        <f t="shared" si="3"/>
        <v>0</v>
      </c>
      <c r="H24" s="41"/>
      <c r="I24" s="41"/>
      <c r="J24" s="41"/>
      <c r="K24" s="41"/>
      <c r="L24" s="239" t="s">
        <v>138</v>
      </c>
      <c r="M24" s="240"/>
      <c r="N24" s="240"/>
      <c r="O24" s="240"/>
      <c r="P24" s="241"/>
      <c r="Q24" s="42"/>
    </row>
    <row r="25" spans="1:17" ht="19.5" customHeight="1" x14ac:dyDescent="0.25">
      <c r="A25" s="61">
        <f t="shared" si="0"/>
        <v>0</v>
      </c>
      <c r="B25" s="61">
        <f>D25*F25</f>
        <v>0</v>
      </c>
      <c r="C25" s="61">
        <f t="shared" si="1"/>
        <v>0</v>
      </c>
      <c r="D25" s="43"/>
      <c r="E25" s="41">
        <f t="shared" si="2"/>
        <v>28</v>
      </c>
      <c r="F25" s="60">
        <f>28*400/280</f>
        <v>40</v>
      </c>
      <c r="G25" s="60">
        <f t="shared" si="3"/>
        <v>52</v>
      </c>
      <c r="H25" s="43">
        <f>1+1+1</f>
        <v>3</v>
      </c>
      <c r="I25" s="43">
        <v>8</v>
      </c>
      <c r="J25" s="43">
        <v>17</v>
      </c>
      <c r="K25" s="27" t="s">
        <v>97</v>
      </c>
      <c r="L25" s="242" t="s">
        <v>144</v>
      </c>
      <c r="M25" s="243"/>
      <c r="N25" s="243"/>
      <c r="O25" s="243"/>
      <c r="P25" s="244"/>
      <c r="Q25" s="44">
        <v>11</v>
      </c>
    </row>
    <row r="26" spans="1:17" ht="19.5" customHeight="1" x14ac:dyDescent="0.25">
      <c r="A26" s="61">
        <f t="shared" si="0"/>
        <v>0</v>
      </c>
      <c r="B26" s="61">
        <f>D26*F26</f>
        <v>0</v>
      </c>
      <c r="C26" s="61">
        <f t="shared" si="1"/>
        <v>0</v>
      </c>
      <c r="D26" s="43"/>
      <c r="E26" s="41">
        <f t="shared" si="2"/>
        <v>154.99999999999997</v>
      </c>
      <c r="F26" s="60">
        <f>155*400/280</f>
        <v>221.42857142857142</v>
      </c>
      <c r="G26" s="60">
        <f t="shared" si="3"/>
        <v>287.85714285714283</v>
      </c>
      <c r="H26" s="43">
        <f>1+1+1+1+1+1+1+1+1+1+1+1+1+1+1+1</f>
        <v>16</v>
      </c>
      <c r="I26" s="43">
        <v>34</v>
      </c>
      <c r="J26" s="43">
        <v>105</v>
      </c>
      <c r="K26" s="27" t="s">
        <v>97</v>
      </c>
      <c r="L26" s="245" t="s">
        <v>105</v>
      </c>
      <c r="M26" s="246"/>
      <c r="N26" s="246"/>
      <c r="O26" s="246"/>
      <c r="P26" s="247"/>
      <c r="Q26" s="44">
        <v>12</v>
      </c>
    </row>
    <row r="27" spans="1:17" ht="19.5" customHeight="1" x14ac:dyDescent="0.25">
      <c r="A27" s="61">
        <f t="shared" si="0"/>
        <v>0</v>
      </c>
      <c r="B27" s="61"/>
      <c r="C27" s="61">
        <f t="shared" si="1"/>
        <v>0</v>
      </c>
      <c r="D27" s="31"/>
      <c r="E27" s="41">
        <f t="shared" si="2"/>
        <v>0</v>
      </c>
      <c r="F27" s="60"/>
      <c r="G27" s="60">
        <f t="shared" si="3"/>
        <v>0</v>
      </c>
      <c r="H27" s="31"/>
      <c r="I27" s="31"/>
      <c r="J27" s="31"/>
      <c r="K27" s="31"/>
      <c r="L27" s="207" t="s">
        <v>101</v>
      </c>
      <c r="M27" s="208"/>
      <c r="N27" s="208"/>
      <c r="O27" s="208"/>
      <c r="P27" s="209"/>
      <c r="Q27" s="40"/>
    </row>
    <row r="28" spans="1:17" ht="58.5" customHeight="1" x14ac:dyDescent="0.25">
      <c r="A28" s="61">
        <f t="shared" si="0"/>
        <v>0</v>
      </c>
      <c r="B28" s="61"/>
      <c r="C28" s="61">
        <f t="shared" si="1"/>
        <v>0</v>
      </c>
      <c r="D28" s="41"/>
      <c r="E28" s="41">
        <f t="shared" si="2"/>
        <v>0</v>
      </c>
      <c r="F28" s="60"/>
      <c r="G28" s="60">
        <f t="shared" si="3"/>
        <v>0</v>
      </c>
      <c r="H28" s="41"/>
      <c r="I28" s="41"/>
      <c r="J28" s="41"/>
      <c r="K28" s="41"/>
      <c r="L28" s="239" t="s">
        <v>139</v>
      </c>
      <c r="M28" s="240"/>
      <c r="N28" s="240"/>
      <c r="O28" s="240"/>
      <c r="P28" s="241"/>
      <c r="Q28" s="42"/>
    </row>
    <row r="29" spans="1:17" ht="15.75" customHeight="1" x14ac:dyDescent="0.25">
      <c r="A29" s="61">
        <f t="shared" si="0"/>
        <v>0</v>
      </c>
      <c r="B29" s="61">
        <f>D29*F29</f>
        <v>0</v>
      </c>
      <c r="C29" s="61">
        <f t="shared" si="1"/>
        <v>0</v>
      </c>
      <c r="D29" s="43"/>
      <c r="E29" s="41">
        <f t="shared" si="2"/>
        <v>36</v>
      </c>
      <c r="F29" s="60">
        <f>36*400/280</f>
        <v>51.428571428571431</v>
      </c>
      <c r="G29" s="60">
        <f t="shared" si="3"/>
        <v>66.857142857142861</v>
      </c>
      <c r="H29" s="43">
        <f>1+1+1+1+1</f>
        <v>5</v>
      </c>
      <c r="I29" s="43">
        <v>5</v>
      </c>
      <c r="J29" s="43">
        <v>26</v>
      </c>
      <c r="K29" s="27" t="s">
        <v>97</v>
      </c>
      <c r="L29" s="242" t="s">
        <v>116</v>
      </c>
      <c r="M29" s="243"/>
      <c r="N29" s="243"/>
      <c r="O29" s="243"/>
      <c r="P29" s="244"/>
      <c r="Q29" s="44">
        <v>13</v>
      </c>
    </row>
    <row r="30" spans="1:17" ht="16.5" customHeight="1" x14ac:dyDescent="0.25">
      <c r="A30" s="61">
        <f t="shared" si="0"/>
        <v>0</v>
      </c>
      <c r="B30" s="61">
        <f>D30*F30</f>
        <v>0</v>
      </c>
      <c r="C30" s="61">
        <f t="shared" si="1"/>
        <v>0</v>
      </c>
      <c r="D30" s="43"/>
      <c r="E30" s="41">
        <f t="shared" si="2"/>
        <v>156.99999999999997</v>
      </c>
      <c r="F30" s="60">
        <f>157*400/280</f>
        <v>224.28571428571428</v>
      </c>
      <c r="G30" s="60">
        <f t="shared" si="3"/>
        <v>291.57142857142856</v>
      </c>
      <c r="H30" s="43">
        <f>1+1+1+1+1+1+1+1+1+1+1+1+1+1+1+1+1+1+1</f>
        <v>19</v>
      </c>
      <c r="I30" s="43">
        <v>35</v>
      </c>
      <c r="J30" s="43">
        <v>103</v>
      </c>
      <c r="K30" s="27" t="s">
        <v>97</v>
      </c>
      <c r="L30" s="245" t="s">
        <v>117</v>
      </c>
      <c r="M30" s="246"/>
      <c r="N30" s="246"/>
      <c r="O30" s="246"/>
      <c r="P30" s="247"/>
      <c r="Q30" s="44">
        <v>14</v>
      </c>
    </row>
    <row r="31" spans="1:17" ht="19.5" customHeight="1" x14ac:dyDescent="0.25">
      <c r="A31" s="61">
        <f t="shared" si="0"/>
        <v>0</v>
      </c>
      <c r="B31" s="61"/>
      <c r="C31" s="61">
        <f t="shared" si="1"/>
        <v>0</v>
      </c>
      <c r="D31" s="32"/>
      <c r="E31" s="41">
        <f t="shared" si="2"/>
        <v>0</v>
      </c>
      <c r="F31" s="60"/>
      <c r="G31" s="60">
        <f t="shared" si="3"/>
        <v>0</v>
      </c>
      <c r="H31" s="32"/>
      <c r="I31" s="32"/>
      <c r="J31" s="32"/>
      <c r="K31" s="32"/>
      <c r="L31" s="213" t="s">
        <v>121</v>
      </c>
      <c r="M31" s="227"/>
      <c r="N31" s="227"/>
      <c r="O31" s="227"/>
      <c r="P31" s="228"/>
      <c r="Q31" s="40"/>
    </row>
    <row r="32" spans="1:17" ht="32.25" customHeight="1" x14ac:dyDescent="0.25">
      <c r="A32" s="61">
        <f t="shared" si="0"/>
        <v>0</v>
      </c>
      <c r="B32" s="61"/>
      <c r="C32" s="61">
        <f t="shared" si="1"/>
        <v>0</v>
      </c>
      <c r="D32" s="27"/>
      <c r="E32" s="41">
        <f t="shared" si="2"/>
        <v>0</v>
      </c>
      <c r="F32" s="60"/>
      <c r="G32" s="60">
        <f t="shared" si="3"/>
        <v>0</v>
      </c>
      <c r="H32" s="27"/>
      <c r="I32" s="27"/>
      <c r="J32" s="27"/>
      <c r="K32" s="27"/>
      <c r="L32" s="219" t="s">
        <v>140</v>
      </c>
      <c r="M32" s="220"/>
      <c r="N32" s="220"/>
      <c r="O32" s="220"/>
      <c r="P32" s="221"/>
      <c r="Q32" s="27"/>
    </row>
    <row r="33" spans="1:17" ht="19.5" customHeight="1" x14ac:dyDescent="0.25">
      <c r="A33" s="61">
        <f t="shared" si="0"/>
        <v>0</v>
      </c>
      <c r="B33" s="61">
        <f>D33*F33</f>
        <v>0</v>
      </c>
      <c r="C33" s="61">
        <f t="shared" si="1"/>
        <v>0</v>
      </c>
      <c r="D33" s="29"/>
      <c r="E33" s="41">
        <f t="shared" si="2"/>
        <v>205.99999999999997</v>
      </c>
      <c r="F33" s="60">
        <f>206*400/280</f>
        <v>294.28571428571428</v>
      </c>
      <c r="G33" s="60">
        <f t="shared" si="3"/>
        <v>382.57142857142856</v>
      </c>
      <c r="H33" s="29">
        <f>1+1+2+2+1+2+1+1+1+1+1+2+1+1+2+1+1+1+1</f>
        <v>24</v>
      </c>
      <c r="I33" s="29">
        <v>34</v>
      </c>
      <c r="J33" s="29">
        <v>148</v>
      </c>
      <c r="K33" s="27" t="s">
        <v>97</v>
      </c>
      <c r="L33" s="201" t="s">
        <v>122</v>
      </c>
      <c r="M33" s="202"/>
      <c r="N33" s="202"/>
      <c r="O33" s="202"/>
      <c r="P33" s="203"/>
      <c r="Q33" s="29">
        <v>15</v>
      </c>
    </row>
    <row r="34" spans="1:17" ht="19.5" customHeight="1" x14ac:dyDescent="0.25">
      <c r="A34" s="61">
        <f t="shared" si="0"/>
        <v>0</v>
      </c>
      <c r="B34" s="61"/>
      <c r="C34" s="61">
        <f t="shared" si="1"/>
        <v>0</v>
      </c>
      <c r="D34" s="31"/>
      <c r="E34" s="41">
        <f t="shared" si="2"/>
        <v>0</v>
      </c>
      <c r="F34" s="60"/>
      <c r="G34" s="60">
        <f t="shared" si="3"/>
        <v>0</v>
      </c>
      <c r="H34" s="31"/>
      <c r="I34" s="31"/>
      <c r="J34" s="31"/>
      <c r="K34" s="31"/>
      <c r="L34" s="213" t="s">
        <v>130</v>
      </c>
      <c r="M34" s="227"/>
      <c r="N34" s="227"/>
      <c r="O34" s="227"/>
      <c r="P34" s="228"/>
      <c r="Q34" s="32"/>
    </row>
    <row r="35" spans="1:17" ht="60" customHeight="1" x14ac:dyDescent="0.25">
      <c r="A35" s="61">
        <f t="shared" si="0"/>
        <v>0</v>
      </c>
      <c r="B35" s="61"/>
      <c r="C35" s="61">
        <f t="shared" si="1"/>
        <v>0</v>
      </c>
      <c r="D35" s="41"/>
      <c r="E35" s="41">
        <f t="shared" si="2"/>
        <v>0</v>
      </c>
      <c r="F35" s="60"/>
      <c r="G35" s="60">
        <f t="shared" si="3"/>
        <v>0</v>
      </c>
      <c r="H35" s="41"/>
      <c r="I35" s="41"/>
      <c r="J35" s="41"/>
      <c r="K35" s="41"/>
      <c r="L35" s="219" t="s">
        <v>141</v>
      </c>
      <c r="M35" s="220"/>
      <c r="N35" s="220"/>
      <c r="O35" s="220"/>
      <c r="P35" s="221"/>
      <c r="Q35" s="39"/>
    </row>
    <row r="36" spans="1:17" ht="19.5" customHeight="1" x14ac:dyDescent="0.25">
      <c r="A36" s="61">
        <f t="shared" si="0"/>
        <v>0</v>
      </c>
      <c r="B36" s="61">
        <f t="shared" ref="B36:B45" si="4">D36*F36</f>
        <v>0</v>
      </c>
      <c r="C36" s="61">
        <f t="shared" si="1"/>
        <v>0</v>
      </c>
      <c r="D36" s="26"/>
      <c r="E36" s="41">
        <f t="shared" si="2"/>
        <v>14.999999999999998</v>
      </c>
      <c r="F36" s="60">
        <f>15*400/280</f>
        <v>21.428571428571427</v>
      </c>
      <c r="G36" s="60">
        <f t="shared" si="3"/>
        <v>27.857142857142858</v>
      </c>
      <c r="H36" s="26">
        <f>1+1+1+1</f>
        <v>4</v>
      </c>
      <c r="I36" s="26">
        <v>2</v>
      </c>
      <c r="J36" s="26">
        <v>9</v>
      </c>
      <c r="K36" s="27" t="s">
        <v>97</v>
      </c>
      <c r="L36" s="198" t="s">
        <v>102</v>
      </c>
      <c r="M36" s="199"/>
      <c r="N36" s="199"/>
      <c r="O36" s="199"/>
      <c r="P36" s="200"/>
      <c r="Q36" s="27">
        <v>16</v>
      </c>
    </row>
    <row r="37" spans="1:17" ht="19.5" customHeight="1" x14ac:dyDescent="0.25">
      <c r="A37" s="61">
        <f t="shared" si="0"/>
        <v>0</v>
      </c>
      <c r="B37" s="61">
        <f t="shared" si="4"/>
        <v>0</v>
      </c>
      <c r="C37" s="61">
        <f t="shared" si="1"/>
        <v>0</v>
      </c>
      <c r="D37" s="26"/>
      <c r="E37" s="41">
        <f t="shared" si="2"/>
        <v>28</v>
      </c>
      <c r="F37" s="60">
        <f>28*400/280</f>
        <v>40</v>
      </c>
      <c r="G37" s="60">
        <f t="shared" si="3"/>
        <v>52</v>
      </c>
      <c r="H37" s="26">
        <f>1+1+1+1</f>
        <v>4</v>
      </c>
      <c r="I37" s="26">
        <v>5</v>
      </c>
      <c r="J37" s="26">
        <v>19</v>
      </c>
      <c r="K37" s="27" t="s">
        <v>97</v>
      </c>
      <c r="L37" s="198" t="s">
        <v>103</v>
      </c>
      <c r="M37" s="199"/>
      <c r="N37" s="199"/>
      <c r="O37" s="199"/>
      <c r="P37" s="200"/>
      <c r="Q37" s="27">
        <v>17</v>
      </c>
    </row>
    <row r="38" spans="1:17" ht="19.5" customHeight="1" x14ac:dyDescent="0.25">
      <c r="A38" s="61">
        <f t="shared" si="0"/>
        <v>0</v>
      </c>
      <c r="B38" s="61">
        <f t="shared" si="4"/>
        <v>0</v>
      </c>
      <c r="C38" s="61">
        <f t="shared" si="1"/>
        <v>0</v>
      </c>
      <c r="D38" s="26"/>
      <c r="E38" s="41">
        <f t="shared" si="2"/>
        <v>208.99999999999997</v>
      </c>
      <c r="F38" s="60">
        <f>209*400/280</f>
        <v>298.57142857142856</v>
      </c>
      <c r="G38" s="60">
        <f t="shared" si="3"/>
        <v>388.14285714285711</v>
      </c>
      <c r="H38" s="26">
        <f>1+1+1+1+1+1+1+2+2+1+1+1+1+1+1+1+1+1+1+1+1+1+1+1</f>
        <v>26</v>
      </c>
      <c r="I38" s="26">
        <v>39</v>
      </c>
      <c r="J38" s="26">
        <v>144</v>
      </c>
      <c r="K38" s="27" t="s">
        <v>97</v>
      </c>
      <c r="L38" s="198" t="s">
        <v>131</v>
      </c>
      <c r="M38" s="199"/>
      <c r="N38" s="199"/>
      <c r="O38" s="199"/>
      <c r="P38" s="200"/>
      <c r="Q38" s="27">
        <v>18</v>
      </c>
    </row>
    <row r="39" spans="1:17" ht="19.5" customHeight="1" x14ac:dyDescent="0.25">
      <c r="A39" s="61">
        <f t="shared" si="0"/>
        <v>0</v>
      </c>
      <c r="B39" s="61">
        <f t="shared" si="4"/>
        <v>0</v>
      </c>
      <c r="C39" s="61">
        <f t="shared" si="1"/>
        <v>0</v>
      </c>
      <c r="D39" s="26"/>
      <c r="E39" s="41">
        <f t="shared" si="2"/>
        <v>177</v>
      </c>
      <c r="F39" s="60">
        <f>177*400/280</f>
        <v>252.85714285714286</v>
      </c>
      <c r="G39" s="60">
        <f t="shared" si="3"/>
        <v>328.71428571428572</v>
      </c>
      <c r="H39" s="26">
        <f>1+1+1+1+1+1+1+1+1+1+1+1+1+1+1+2+1</f>
        <v>18</v>
      </c>
      <c r="I39" s="26">
        <v>46</v>
      </c>
      <c r="J39" s="26">
        <v>113</v>
      </c>
      <c r="K39" s="27" t="s">
        <v>97</v>
      </c>
      <c r="L39" s="198" t="s">
        <v>115</v>
      </c>
      <c r="M39" s="199"/>
      <c r="N39" s="199"/>
      <c r="O39" s="199"/>
      <c r="P39" s="200"/>
      <c r="Q39" s="27">
        <v>19</v>
      </c>
    </row>
    <row r="40" spans="1:17" ht="19.5" customHeight="1" x14ac:dyDescent="0.25">
      <c r="A40" s="61">
        <f t="shared" si="0"/>
        <v>0</v>
      </c>
      <c r="B40" s="61">
        <f t="shared" si="4"/>
        <v>0</v>
      </c>
      <c r="C40" s="61">
        <f t="shared" si="1"/>
        <v>0</v>
      </c>
      <c r="D40" s="26"/>
      <c r="E40" s="41">
        <f t="shared" si="2"/>
        <v>430.99999999999994</v>
      </c>
      <c r="F40" s="60">
        <f>431*400/280</f>
        <v>615.71428571428567</v>
      </c>
      <c r="G40" s="60">
        <f t="shared" si="3"/>
        <v>800.42857142857144</v>
      </c>
      <c r="H40" s="26">
        <f>1+2+1+1+1+1+3+2+2+1+2+2+2+1+2+1+1+2+1+2+3+2+1+2+1+2+1+2+2+1</f>
        <v>48</v>
      </c>
      <c r="I40" s="26">
        <v>93</v>
      </c>
      <c r="J40" s="26">
        <v>290</v>
      </c>
      <c r="K40" s="27" t="s">
        <v>97</v>
      </c>
      <c r="L40" s="198" t="s">
        <v>126</v>
      </c>
      <c r="M40" s="199"/>
      <c r="N40" s="199"/>
      <c r="O40" s="199"/>
      <c r="P40" s="200"/>
      <c r="Q40" s="27">
        <v>20</v>
      </c>
    </row>
    <row r="41" spans="1:17" ht="19.5" customHeight="1" x14ac:dyDescent="0.25">
      <c r="A41" s="61">
        <f t="shared" si="0"/>
        <v>0</v>
      </c>
      <c r="B41" s="61">
        <f t="shared" si="4"/>
        <v>0</v>
      </c>
      <c r="C41" s="61">
        <f t="shared" si="1"/>
        <v>0</v>
      </c>
      <c r="D41" s="26"/>
      <c r="E41" s="41">
        <f t="shared" si="2"/>
        <v>211.99999999999997</v>
      </c>
      <c r="F41" s="60">
        <f>212*400/280</f>
        <v>302.85714285714283</v>
      </c>
      <c r="G41" s="60">
        <f t="shared" si="3"/>
        <v>393.71428571428572</v>
      </c>
      <c r="H41" s="26">
        <f>1+1+1+1+1+1+1+1+1+1+1+1+1+1+1+1+1+1+1+1+1+1+1</f>
        <v>23</v>
      </c>
      <c r="I41" s="26">
        <v>43</v>
      </c>
      <c r="J41" s="26">
        <v>146</v>
      </c>
      <c r="K41" s="27" t="s">
        <v>97</v>
      </c>
      <c r="L41" s="198" t="s">
        <v>127</v>
      </c>
      <c r="M41" s="199"/>
      <c r="N41" s="199"/>
      <c r="O41" s="199"/>
      <c r="P41" s="200"/>
      <c r="Q41" s="27">
        <v>21</v>
      </c>
    </row>
    <row r="42" spans="1:17" ht="19.5" customHeight="1" x14ac:dyDescent="0.25">
      <c r="A42" s="61">
        <f t="shared" si="0"/>
        <v>0</v>
      </c>
      <c r="B42" s="61">
        <f t="shared" si="4"/>
        <v>0</v>
      </c>
      <c r="C42" s="61">
        <f t="shared" si="1"/>
        <v>0</v>
      </c>
      <c r="D42" s="26"/>
      <c r="E42" s="41">
        <f t="shared" si="2"/>
        <v>49</v>
      </c>
      <c r="F42" s="60">
        <f>49*400/280</f>
        <v>70</v>
      </c>
      <c r="G42" s="60">
        <f t="shared" si="3"/>
        <v>91</v>
      </c>
      <c r="H42" s="26">
        <f>1+1+1+1+1</f>
        <v>5</v>
      </c>
      <c r="I42" s="26">
        <v>12</v>
      </c>
      <c r="J42" s="26">
        <v>32</v>
      </c>
      <c r="K42" s="27" t="s">
        <v>97</v>
      </c>
      <c r="L42" s="198" t="s">
        <v>123</v>
      </c>
      <c r="M42" s="199"/>
      <c r="N42" s="199"/>
      <c r="O42" s="199"/>
      <c r="P42" s="200"/>
      <c r="Q42" s="27">
        <v>22</v>
      </c>
    </row>
    <row r="43" spans="1:17" ht="19.5" customHeight="1" x14ac:dyDescent="0.25">
      <c r="A43" s="61">
        <f t="shared" si="0"/>
        <v>0</v>
      </c>
      <c r="B43" s="61">
        <f t="shared" si="4"/>
        <v>0</v>
      </c>
      <c r="C43" s="61">
        <f t="shared" si="1"/>
        <v>0</v>
      </c>
      <c r="D43" s="26"/>
      <c r="E43" s="41">
        <f t="shared" si="2"/>
        <v>18</v>
      </c>
      <c r="F43" s="60">
        <f>18*400/280</f>
        <v>25.714285714285715</v>
      </c>
      <c r="G43" s="60">
        <f t="shared" si="3"/>
        <v>33.428571428571431</v>
      </c>
      <c r="H43" s="26">
        <f>1+1+1+1+1</f>
        <v>5</v>
      </c>
      <c r="I43" s="26">
        <v>2</v>
      </c>
      <c r="J43" s="26">
        <v>11</v>
      </c>
      <c r="K43" s="27" t="s">
        <v>97</v>
      </c>
      <c r="L43" s="198" t="s">
        <v>128</v>
      </c>
      <c r="M43" s="199"/>
      <c r="N43" s="199"/>
      <c r="O43" s="199"/>
      <c r="P43" s="200"/>
      <c r="Q43" s="27">
        <v>23</v>
      </c>
    </row>
    <row r="44" spans="1:17" ht="19.5" customHeight="1" x14ac:dyDescent="0.25">
      <c r="A44" s="61">
        <f t="shared" si="0"/>
        <v>0</v>
      </c>
      <c r="B44" s="61">
        <f t="shared" si="4"/>
        <v>0</v>
      </c>
      <c r="C44" s="61">
        <f t="shared" si="1"/>
        <v>0</v>
      </c>
      <c r="D44" s="26"/>
      <c r="E44" s="41">
        <f t="shared" si="2"/>
        <v>53.999999999999993</v>
      </c>
      <c r="F44" s="60">
        <f>54*400/280</f>
        <v>77.142857142857139</v>
      </c>
      <c r="G44" s="60">
        <f t="shared" si="3"/>
        <v>100.28571428571428</v>
      </c>
      <c r="H44" s="26">
        <f>1+1</f>
        <v>2</v>
      </c>
      <c r="I44" s="26">
        <v>10</v>
      </c>
      <c r="J44" s="26">
        <v>42</v>
      </c>
      <c r="K44" s="27" t="s">
        <v>97</v>
      </c>
      <c r="L44" s="198" t="s">
        <v>129</v>
      </c>
      <c r="M44" s="199"/>
      <c r="N44" s="199"/>
      <c r="O44" s="199"/>
      <c r="P44" s="200"/>
      <c r="Q44" s="27">
        <v>24</v>
      </c>
    </row>
    <row r="45" spans="1:17" ht="19.5" customHeight="1" x14ac:dyDescent="0.25">
      <c r="A45" s="61">
        <f t="shared" si="0"/>
        <v>0</v>
      </c>
      <c r="B45" s="61">
        <f t="shared" si="4"/>
        <v>0</v>
      </c>
      <c r="C45" s="61">
        <f t="shared" si="1"/>
        <v>0</v>
      </c>
      <c r="D45" s="45"/>
      <c r="E45" s="41">
        <f t="shared" si="2"/>
        <v>450</v>
      </c>
      <c r="F45" s="60">
        <f>450*400/280</f>
        <v>642.85714285714289</v>
      </c>
      <c r="G45" s="60">
        <f t="shared" si="3"/>
        <v>835.71428571428578</v>
      </c>
      <c r="H45" s="45">
        <f>2+2+1+1+3+1+2+1+2+1+1+1+1+1+2+2+1+1+1+3+2+2+2+2+2+1+2+2</f>
        <v>45</v>
      </c>
      <c r="I45" s="45">
        <v>97</v>
      </c>
      <c r="J45" s="45">
        <v>308</v>
      </c>
      <c r="K45" s="27" t="s">
        <v>97</v>
      </c>
      <c r="L45" s="255" t="s">
        <v>132</v>
      </c>
      <c r="M45" s="256"/>
      <c r="N45" s="256"/>
      <c r="O45" s="256"/>
      <c r="P45" s="257"/>
      <c r="Q45" s="46">
        <v>25</v>
      </c>
    </row>
    <row r="46" spans="1:17" ht="55.5" customHeight="1" x14ac:dyDescent="0.25">
      <c r="A46" s="61">
        <f t="shared" si="0"/>
        <v>0</v>
      </c>
      <c r="B46" s="61"/>
      <c r="C46" s="61">
        <f t="shared" si="1"/>
        <v>0</v>
      </c>
      <c r="D46" s="31"/>
      <c r="E46" s="41">
        <f t="shared" si="2"/>
        <v>0</v>
      </c>
      <c r="F46" s="60"/>
      <c r="G46" s="60">
        <f t="shared" si="3"/>
        <v>0</v>
      </c>
      <c r="H46" s="31"/>
      <c r="I46" s="31"/>
      <c r="J46" s="31"/>
      <c r="K46" s="31"/>
      <c r="L46" s="252" t="s">
        <v>143</v>
      </c>
      <c r="M46" s="253"/>
      <c r="N46" s="253"/>
      <c r="O46" s="253"/>
      <c r="P46" s="254"/>
      <c r="Q46" s="32"/>
    </row>
    <row r="47" spans="1:17" ht="19.5" customHeight="1" x14ac:dyDescent="0.25">
      <c r="A47" s="61">
        <f t="shared" si="0"/>
        <v>0</v>
      </c>
      <c r="B47" s="61">
        <f>D47*F47</f>
        <v>0</v>
      </c>
      <c r="C47" s="61">
        <f t="shared" si="1"/>
        <v>0</v>
      </c>
      <c r="D47" s="43"/>
      <c r="E47" s="41">
        <f t="shared" si="2"/>
        <v>11.999999999999998</v>
      </c>
      <c r="F47" s="60">
        <f>12*400/280</f>
        <v>17.142857142857142</v>
      </c>
      <c r="G47" s="60">
        <f t="shared" si="3"/>
        <v>22.285714285714285</v>
      </c>
      <c r="H47" s="43">
        <f>1+1</f>
        <v>2</v>
      </c>
      <c r="I47" s="43">
        <v>0</v>
      </c>
      <c r="J47" s="43">
        <v>10</v>
      </c>
      <c r="K47" s="27" t="s">
        <v>97</v>
      </c>
      <c r="L47" s="236" t="s">
        <v>134</v>
      </c>
      <c r="M47" s="237"/>
      <c r="N47" s="237"/>
      <c r="O47" s="237"/>
      <c r="P47" s="238"/>
      <c r="Q47" s="47">
        <v>26</v>
      </c>
    </row>
    <row r="48" spans="1:17" ht="19.5" customHeight="1" x14ac:dyDescent="0.25">
      <c r="A48" s="61">
        <f t="shared" si="0"/>
        <v>0</v>
      </c>
      <c r="B48" s="61">
        <f>D48*F48</f>
        <v>0</v>
      </c>
      <c r="C48" s="61">
        <f t="shared" si="1"/>
        <v>0</v>
      </c>
      <c r="D48" s="35"/>
      <c r="E48" s="41">
        <f t="shared" si="2"/>
        <v>40</v>
      </c>
      <c r="F48" s="60">
        <f>40*400/280</f>
        <v>57.142857142857146</v>
      </c>
      <c r="G48" s="60">
        <f t="shared" si="3"/>
        <v>74.285714285714292</v>
      </c>
      <c r="H48" s="35">
        <f>1+1+1</f>
        <v>3</v>
      </c>
      <c r="I48" s="35">
        <v>11</v>
      </c>
      <c r="J48" s="35">
        <v>26</v>
      </c>
      <c r="K48" s="27" t="s">
        <v>97</v>
      </c>
      <c r="L48" s="230" t="s">
        <v>133</v>
      </c>
      <c r="M48" s="231"/>
      <c r="N48" s="231"/>
      <c r="O48" s="231"/>
      <c r="P48" s="232"/>
      <c r="Q48" s="36">
        <v>27</v>
      </c>
    </row>
    <row r="49" spans="1:17" ht="19.5" customHeight="1" x14ac:dyDescent="0.25">
      <c r="A49" s="61">
        <f t="shared" si="0"/>
        <v>0</v>
      </c>
      <c r="B49" s="61"/>
      <c r="C49" s="61">
        <f t="shared" si="1"/>
        <v>0</v>
      </c>
      <c r="D49" s="31"/>
      <c r="E49" s="41">
        <f t="shared" si="2"/>
        <v>0</v>
      </c>
      <c r="F49" s="60"/>
      <c r="G49" s="60">
        <f t="shared" si="3"/>
        <v>0</v>
      </c>
      <c r="H49" s="31"/>
      <c r="I49" s="31"/>
      <c r="J49" s="31"/>
      <c r="K49" s="31"/>
      <c r="L49" s="213" t="s">
        <v>100</v>
      </c>
      <c r="M49" s="227"/>
      <c r="N49" s="227"/>
      <c r="O49" s="227"/>
      <c r="P49" s="228"/>
      <c r="Q49" s="32"/>
    </row>
    <row r="50" spans="1:17" ht="42.75" customHeight="1" x14ac:dyDescent="0.25">
      <c r="A50" s="61">
        <f t="shared" si="0"/>
        <v>0</v>
      </c>
      <c r="B50" s="61">
        <f>D50*F50</f>
        <v>0</v>
      </c>
      <c r="C50" s="61">
        <f t="shared" si="1"/>
        <v>0</v>
      </c>
      <c r="D50" s="26"/>
      <c r="E50" s="41">
        <f t="shared" si="2"/>
        <v>183</v>
      </c>
      <c r="F50" s="60">
        <f>183*400/280</f>
        <v>261.42857142857144</v>
      </c>
      <c r="G50" s="60">
        <f t="shared" si="3"/>
        <v>339.85714285714289</v>
      </c>
      <c r="H50" s="26">
        <f>2+2+2+4+2+2+2</f>
        <v>16</v>
      </c>
      <c r="I50" s="26">
        <v>40</v>
      </c>
      <c r="J50" s="26">
        <v>127</v>
      </c>
      <c r="K50" s="26" t="s">
        <v>98</v>
      </c>
      <c r="L50" s="198" t="s">
        <v>142</v>
      </c>
      <c r="M50" s="199"/>
      <c r="N50" s="199"/>
      <c r="O50" s="199"/>
      <c r="P50" s="200"/>
      <c r="Q50" s="27">
        <v>28</v>
      </c>
    </row>
    <row r="51" spans="1:17" ht="39.75" customHeight="1" x14ac:dyDescent="0.25">
      <c r="A51" s="61">
        <f t="shared" si="0"/>
        <v>0</v>
      </c>
      <c r="B51" s="62">
        <f>D51*F51</f>
        <v>0</v>
      </c>
      <c r="C51" s="61">
        <f t="shared" si="1"/>
        <v>0</v>
      </c>
      <c r="D51" s="48"/>
      <c r="E51" s="41">
        <f t="shared" si="2"/>
        <v>90</v>
      </c>
      <c r="F51" s="60">
        <f>90*400/280</f>
        <v>128.57142857142858</v>
      </c>
      <c r="G51" s="60">
        <f t="shared" si="3"/>
        <v>167.14285714285717</v>
      </c>
      <c r="H51" s="48">
        <f>2+2</f>
        <v>4</v>
      </c>
      <c r="I51" s="48">
        <v>16</v>
      </c>
      <c r="J51" s="48">
        <v>70</v>
      </c>
      <c r="K51" s="48" t="s">
        <v>148</v>
      </c>
      <c r="L51" s="233" t="s">
        <v>125</v>
      </c>
      <c r="M51" s="234"/>
      <c r="N51" s="234"/>
      <c r="O51" s="234"/>
      <c r="P51" s="235"/>
      <c r="Q51" s="49">
        <v>29</v>
      </c>
    </row>
    <row r="52" spans="1:17" ht="19.5" customHeight="1" x14ac:dyDescent="0.25">
      <c r="A52" s="63">
        <f t="shared" ref="A52" si="5">SUM(A4:A51)</f>
        <v>0</v>
      </c>
      <c r="B52" s="63">
        <f>SUM(B4:B51)</f>
        <v>0</v>
      </c>
      <c r="C52" s="63">
        <f>SUM(C4:C51)</f>
        <v>0</v>
      </c>
      <c r="D52" s="249" t="s">
        <v>159</v>
      </c>
      <c r="E52" s="250"/>
      <c r="F52" s="250"/>
      <c r="G52" s="250"/>
      <c r="H52" s="250"/>
      <c r="I52" s="250"/>
      <c r="J52" s="250"/>
      <c r="K52" s="250"/>
      <c r="L52" s="250"/>
      <c r="M52" s="250"/>
      <c r="N52" s="250"/>
      <c r="O52" s="250"/>
      <c r="P52" s="250"/>
      <c r="Q52" s="251"/>
    </row>
    <row r="53" spans="1:17" x14ac:dyDescent="0.25">
      <c r="A53" s="64">
        <f>A52*1.4</f>
        <v>0</v>
      </c>
      <c r="B53" s="64">
        <f t="shared" ref="B53:C53" si="6">B52*1.4</f>
        <v>0</v>
      </c>
      <c r="C53" s="64">
        <f t="shared" si="6"/>
        <v>0</v>
      </c>
      <c r="D53" s="261"/>
      <c r="E53" s="262"/>
      <c r="F53" s="56"/>
      <c r="G53" s="56"/>
      <c r="H53" s="56"/>
    </row>
    <row r="54" spans="1:17" x14ac:dyDescent="0.25">
      <c r="A54" s="64">
        <f>A53/1.15</f>
        <v>0</v>
      </c>
      <c r="B54" s="64">
        <f t="shared" ref="B54:C54" si="7">B53/1.15</f>
        <v>0</v>
      </c>
      <c r="C54" s="64">
        <f t="shared" si="7"/>
        <v>0</v>
      </c>
      <c r="D54" s="261"/>
      <c r="E54" s="262"/>
      <c r="F54" s="56"/>
      <c r="G54" s="56"/>
      <c r="H54" s="56"/>
    </row>
    <row r="55" spans="1:17" x14ac:dyDescent="0.25">
      <c r="A55" s="259"/>
      <c r="B55" s="260"/>
      <c r="C55" s="260"/>
      <c r="D55" s="258"/>
      <c r="E55" s="258"/>
    </row>
  </sheetData>
  <mergeCells count="62">
    <mergeCell ref="D55:E55"/>
    <mergeCell ref="A55:C55"/>
    <mergeCell ref="D53:E53"/>
    <mergeCell ref="D54:E54"/>
    <mergeCell ref="D2:D3"/>
    <mergeCell ref="A1:Q1"/>
    <mergeCell ref="B2:B3"/>
    <mergeCell ref="D52:Q52"/>
    <mergeCell ref="L46:P46"/>
    <mergeCell ref="L47:P47"/>
    <mergeCell ref="L48:P48"/>
    <mergeCell ref="L49:P49"/>
    <mergeCell ref="L50:P50"/>
    <mergeCell ref="L51:P51"/>
    <mergeCell ref="L40:P40"/>
    <mergeCell ref="L41:P41"/>
    <mergeCell ref="L42:P42"/>
    <mergeCell ref="L43:P43"/>
    <mergeCell ref="L44:P44"/>
    <mergeCell ref="L45:P45"/>
    <mergeCell ref="L39:P39"/>
    <mergeCell ref="L36:P36"/>
    <mergeCell ref="L37:P37"/>
    <mergeCell ref="L28:P28"/>
    <mergeCell ref="L29:P29"/>
    <mergeCell ref="L30:P30"/>
    <mergeCell ref="L31:P31"/>
    <mergeCell ref="L32:P32"/>
    <mergeCell ref="L38:P38"/>
    <mergeCell ref="L27:P27"/>
    <mergeCell ref="L16:P16"/>
    <mergeCell ref="L17:P17"/>
    <mergeCell ref="L18:P18"/>
    <mergeCell ref="L19:P19"/>
    <mergeCell ref="L20:P20"/>
    <mergeCell ref="L21:P21"/>
    <mergeCell ref="L22:P22"/>
    <mergeCell ref="L23:P23"/>
    <mergeCell ref="L24:P24"/>
    <mergeCell ref="L25:P25"/>
    <mergeCell ref="L26:P26"/>
    <mergeCell ref="L33:P33"/>
    <mergeCell ref="L34:P34"/>
    <mergeCell ref="L35:P35"/>
    <mergeCell ref="L15:P15"/>
    <mergeCell ref="L4:P4"/>
    <mergeCell ref="L5:P5"/>
    <mergeCell ref="L6:P6"/>
    <mergeCell ref="L7:P7"/>
    <mergeCell ref="L8:P8"/>
    <mergeCell ref="L9:P9"/>
    <mergeCell ref="L10:P10"/>
    <mergeCell ref="L11:P11"/>
    <mergeCell ref="L12:P12"/>
    <mergeCell ref="L13:P13"/>
    <mergeCell ref="L14:P14"/>
    <mergeCell ref="L2:P3"/>
    <mergeCell ref="Q2:Q3"/>
    <mergeCell ref="H2:H3"/>
    <mergeCell ref="I2:I3"/>
    <mergeCell ref="J2:J3"/>
    <mergeCell ref="K2:K3"/>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English</vt:lpstr>
      <vt:lpstr>Arabic</vt:lpstr>
      <vt:lpstr>Sheet1</vt:lpstr>
      <vt:lpstr>Arabic!Zone_d_impression</vt:lpstr>
      <vt:lpstr>English!Zone_d_impression</vt:lpstr>
    </vt:vector>
  </TitlesOfParts>
  <Company>TTW</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f.dado</dc:creator>
  <cp:lastModifiedBy>Milena BRETOU KLEIN</cp:lastModifiedBy>
  <cp:lastPrinted>2018-10-22T09:37:20Z</cp:lastPrinted>
  <dcterms:created xsi:type="dcterms:W3CDTF">2009-05-27T06:34:38Z</dcterms:created>
  <dcterms:modified xsi:type="dcterms:W3CDTF">2018-10-22T09:37:43Z</dcterms:modified>
</cp:coreProperties>
</file>